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15" yWindow="4215" windowWidth="19200" windowHeight="4425"/>
  </bookViews>
  <sheets>
    <sheet name="CRONOGRAMA DO 1º ADITIVO    " sheetId="21" r:id="rId1"/>
  </sheets>
  <calcPr calcId="124519"/>
</workbook>
</file>

<file path=xl/calcChain.xml><?xml version="1.0" encoding="utf-8"?>
<calcChain xmlns="http://schemas.openxmlformats.org/spreadsheetml/2006/main">
  <c r="X20" i="21"/>
  <c r="Z19"/>
  <c r="Z14"/>
  <c r="I15"/>
  <c r="K13"/>
  <c r="K14"/>
  <c r="K12"/>
  <c r="J12" s="1"/>
  <c r="Z12" s="1"/>
  <c r="I16"/>
  <c r="I17"/>
  <c r="I18"/>
  <c r="I14"/>
  <c r="I13"/>
  <c r="I12"/>
  <c r="V16"/>
  <c r="T16"/>
  <c r="X18"/>
  <c r="Z18" s="1"/>
  <c r="X17"/>
  <c r="V18"/>
  <c r="V17"/>
  <c r="T18"/>
  <c r="T17"/>
  <c r="R18"/>
  <c r="R17"/>
  <c r="P18"/>
  <c r="P17"/>
  <c r="N18"/>
  <c r="N17"/>
  <c r="L18"/>
  <c r="L17"/>
  <c r="Z17" s="1"/>
  <c r="J17"/>
  <c r="J18"/>
  <c r="X15"/>
  <c r="V15"/>
  <c r="T15"/>
  <c r="X14"/>
  <c r="V14"/>
  <c r="T14"/>
  <c r="T13"/>
  <c r="V13"/>
  <c r="X13"/>
  <c r="X12"/>
  <c r="V12"/>
  <c r="T12"/>
  <c r="G19"/>
  <c r="T19" l="1"/>
  <c r="V19"/>
  <c r="H19"/>
  <c r="G20"/>
  <c r="AB12" s="1"/>
  <c r="X16"/>
  <c r="X19" s="1"/>
  <c r="R16"/>
  <c r="P16"/>
  <c r="N16"/>
  <c r="L16"/>
  <c r="J16"/>
  <c r="R15"/>
  <c r="P15"/>
  <c r="N15"/>
  <c r="L15"/>
  <c r="J15"/>
  <c r="Z15" s="1"/>
  <c r="R14"/>
  <c r="P14"/>
  <c r="N14"/>
  <c r="L14"/>
  <c r="J14"/>
  <c r="R13"/>
  <c r="P13"/>
  <c r="N13"/>
  <c r="L13"/>
  <c r="J13"/>
  <c r="Z13" s="1"/>
  <c r="R12"/>
  <c r="P12"/>
  <c r="N12"/>
  <c r="L12"/>
  <c r="Z16" l="1"/>
  <c r="AB16" s="1"/>
  <c r="AB14"/>
  <c r="N19"/>
  <c r="O19" s="1"/>
  <c r="R19"/>
  <c r="AB15"/>
  <c r="L19"/>
  <c r="P19"/>
  <c r="AB17"/>
  <c r="I19"/>
  <c r="I20" s="1"/>
  <c r="W19"/>
  <c r="J19"/>
  <c r="K19" s="1"/>
  <c r="AB18"/>
  <c r="U19"/>
  <c r="Y19"/>
  <c r="M19"/>
  <c r="Q19"/>
  <c r="S19"/>
  <c r="H20"/>
  <c r="AB13"/>
  <c r="J20" l="1"/>
  <c r="Z20"/>
  <c r="AB19"/>
  <c r="AB20" s="1"/>
  <c r="K20"/>
  <c r="M20" s="1"/>
  <c r="O20" s="1"/>
  <c r="Q20" s="1"/>
  <c r="S20" s="1"/>
  <c r="U20" s="1"/>
  <c r="W20" s="1"/>
  <c r="L20"/>
  <c r="N20" s="1"/>
  <c r="P20" s="1"/>
  <c r="R20" s="1"/>
  <c r="T20" s="1"/>
  <c r="V20" s="1"/>
  <c r="Y20" l="1"/>
  <c r="AA20" s="1"/>
</calcChain>
</file>

<file path=xl/sharedStrings.xml><?xml version="1.0" encoding="utf-8"?>
<sst xmlns="http://schemas.openxmlformats.org/spreadsheetml/2006/main" count="40" uniqueCount="31">
  <si>
    <t>%</t>
  </si>
  <si>
    <t>SERVIÇOS PRELIMINARES</t>
  </si>
  <si>
    <t>PREFEITURA MUNICIPAL DE JACIARA</t>
  </si>
  <si>
    <t>Referência:</t>
  </si>
  <si>
    <t>Propietário: PREFEITURA MUNICIPAL DE JACIARA</t>
  </si>
  <si>
    <t>Data:</t>
  </si>
  <si>
    <t>ETAPA</t>
  </si>
  <si>
    <t>VALOR SUB TOTAL</t>
  </si>
  <si>
    <t>VALOR ACUMULADO</t>
  </si>
  <si>
    <t>TOTAL</t>
  </si>
  <si>
    <t xml:space="preserve">VALOR </t>
  </si>
  <si>
    <t xml:space="preserve">9º Mês </t>
  </si>
  <si>
    <t xml:space="preserve">10º Mês </t>
  </si>
  <si>
    <t xml:space="preserve">11º Mês </t>
  </si>
  <si>
    <t xml:space="preserve">12º Mês </t>
  </si>
  <si>
    <t>SERVIÇOS DIVERSOS</t>
  </si>
  <si>
    <t>EMPRESA: CONSTRUTORA REAL LTDA ME</t>
  </si>
  <si>
    <t>OBRA: Cobertura de Quadra Esportiva Escolar</t>
  </si>
  <si>
    <t xml:space="preserve">Local: Escola Maria Villany Delmondes - Rua Jurucê nº 2241 - Centro - JACIARA - MT </t>
  </si>
  <si>
    <t>1º ADITIVO DO CONTRATO 051/2013</t>
  </si>
  <si>
    <t>MOVIMENTOS TERRAS</t>
  </si>
  <si>
    <t>FUNDAÇÃO</t>
  </si>
  <si>
    <t>ESTRUTURA METÁLICA E COBERTURA</t>
  </si>
  <si>
    <t>DRENAGEM PLUVIAL</t>
  </si>
  <si>
    <t>INSTALAÇÕES ELÉTRICAS - 127/220V</t>
  </si>
  <si>
    <t>CONCLUIDO ATÉ - 4º MÊS (VENCIMENTO CONTRATO)</t>
  </si>
  <si>
    <t xml:space="preserve">5º Mês </t>
  </si>
  <si>
    <t xml:space="preserve">6º Mês </t>
  </si>
  <si>
    <t xml:space="preserve">7º Mês </t>
  </si>
  <si>
    <t xml:space="preserve">8º Mês </t>
  </si>
  <si>
    <t/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</si>
</sst>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4" fontId="0" fillId="0" borderId="0" xfId="0" applyNumberFormat="1"/>
    <xf numFmtId="14" fontId="0" fillId="0" borderId="0" xfId="0" applyNumberFormat="1"/>
    <xf numFmtId="0" fontId="0" fillId="0" borderId="0" xfId="0" applyFill="1"/>
    <xf numFmtId="4" fontId="2" fillId="0" borderId="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8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/>
    <xf numFmtId="0" fontId="11" fillId="0" borderId="5" xfId="0" applyFont="1" applyFill="1" applyBorder="1"/>
    <xf numFmtId="0" fontId="11" fillId="0" borderId="0" xfId="0" applyFont="1" applyFill="1" applyBorder="1"/>
    <xf numFmtId="14" fontId="11" fillId="0" borderId="6" xfId="0" applyNumberFormat="1" applyFont="1" applyFill="1" applyBorder="1"/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quotePrefix="1" applyFont="1"/>
    <xf numFmtId="39" fontId="2" fillId="0" borderId="11" xfId="2" applyNumberFormat="1" applyFont="1" applyFill="1" applyBorder="1" applyAlignment="1">
      <alignment horizontal="center"/>
    </xf>
    <xf numFmtId="164" fontId="1" fillId="0" borderId="1" xfId="2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wrapText="1"/>
    </xf>
    <xf numFmtId="2" fontId="0" fillId="0" borderId="17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4" fontId="5" fillId="0" borderId="2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14" fontId="2" fillId="0" borderId="20" xfId="0" applyNumberFormat="1" applyFont="1" applyFill="1" applyBorder="1" applyAlignment="1">
      <alignment horizontal="center" wrapText="1"/>
    </xf>
  </cellXfs>
  <cellStyles count="5">
    <cellStyle name="Euro" xfId="1"/>
    <cellStyle name="Normal" xfId="0" builtinId="0"/>
    <cellStyle name="Normal 2" xfId="3"/>
    <cellStyle name="Separador de milhares" xfId="2" builtinId="3"/>
    <cellStyle name="Separador de milhares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D1:AC30"/>
  <sheetViews>
    <sheetView tabSelected="1" topLeftCell="F1" zoomScale="80" zoomScaleNormal="80" workbookViewId="0">
      <selection activeCell="X21" sqref="X21"/>
    </sheetView>
  </sheetViews>
  <sheetFormatPr defaultRowHeight="12.75"/>
  <cols>
    <col min="4" max="4" width="72.42578125" customWidth="1"/>
    <col min="5" max="5" width="0.28515625" hidden="1" customWidth="1"/>
    <col min="6" max="6" width="4.7109375" customWidth="1"/>
    <col min="7" max="7" width="14" style="45" customWidth="1"/>
    <col min="8" max="8" width="19.85546875" customWidth="1"/>
    <col min="9" max="9" width="8.42578125" customWidth="1"/>
    <col min="10" max="10" width="16.42578125" customWidth="1"/>
    <col min="11" max="11" width="9.28515625" customWidth="1"/>
    <col min="12" max="12" width="13.42578125" customWidth="1"/>
    <col min="13" max="13" width="8.7109375" customWidth="1"/>
    <col min="14" max="14" width="13.5703125" customWidth="1"/>
    <col min="15" max="15" width="8.28515625" customWidth="1"/>
    <col min="16" max="16" width="12.85546875" customWidth="1"/>
    <col min="17" max="17" width="8.42578125" customWidth="1"/>
    <col min="18" max="18" width="13.42578125" customWidth="1"/>
    <col min="19" max="19" width="8.140625" customWidth="1"/>
    <col min="20" max="20" width="13.140625" customWidth="1"/>
    <col min="21" max="21" width="9" customWidth="1"/>
    <col min="22" max="22" width="14.140625" customWidth="1"/>
    <col min="23" max="23" width="8.5703125" customWidth="1"/>
    <col min="24" max="24" width="12.85546875" customWidth="1"/>
    <col min="25" max="25" width="10" customWidth="1"/>
    <col min="26" max="26" width="13" customWidth="1"/>
    <col min="27" max="27" width="0.28515625" hidden="1" customWidth="1"/>
    <col min="28" max="28" width="11.7109375" customWidth="1"/>
    <col min="29" max="29" width="13.85546875" customWidth="1"/>
  </cols>
  <sheetData>
    <row r="1" spans="4:29">
      <c r="D1" s="51" t="s">
        <v>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</row>
    <row r="2" spans="4:29"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6"/>
    </row>
    <row r="3" spans="4:29" ht="31.5" customHeight="1" thickBot="1"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4:29" ht="34.5" customHeight="1">
      <c r="D4" s="40" t="s">
        <v>16</v>
      </c>
      <c r="E4" s="5"/>
      <c r="F4" s="5"/>
      <c r="G4" s="4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4:29" ht="57" customHeight="1">
      <c r="D5" s="60" t="s">
        <v>17</v>
      </c>
      <c r="E5" s="61"/>
      <c r="F5" s="23"/>
      <c r="G5" s="42"/>
      <c r="H5" s="47" t="s">
        <v>3</v>
      </c>
      <c r="I5" s="62" t="s">
        <v>19</v>
      </c>
      <c r="J5" s="6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63"/>
      <c r="AB5" s="64"/>
    </row>
    <row r="6" spans="4:29" ht="39.75" customHeight="1">
      <c r="D6" s="36" t="s">
        <v>4</v>
      </c>
      <c r="E6" s="26"/>
      <c r="F6" s="26"/>
      <c r="G6" s="39"/>
      <c r="H6" s="26"/>
      <c r="I6" s="65"/>
      <c r="J6" s="6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65"/>
      <c r="AB6" s="66"/>
    </row>
    <row r="7" spans="4:29" ht="44.25" customHeight="1" thickBot="1">
      <c r="D7" s="37" t="s">
        <v>18</v>
      </c>
      <c r="E7" s="29"/>
      <c r="F7" s="29"/>
      <c r="G7" s="38"/>
      <c r="H7" s="30" t="s">
        <v>5</v>
      </c>
      <c r="I7" s="67">
        <v>41654</v>
      </c>
      <c r="J7" s="6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68"/>
      <c r="AB7" s="69"/>
    </row>
    <row r="8" spans="4:29" ht="14.25" customHeight="1" thickBot="1">
      <c r="D8" s="33"/>
      <c r="E8" s="34"/>
      <c r="F8" s="34"/>
      <c r="G8" s="4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</row>
    <row r="9" spans="4:29" ht="27.75"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</row>
    <row r="10" spans="4:29" ht="56.25" customHeight="1">
      <c r="D10" s="103" t="s">
        <v>6</v>
      </c>
      <c r="E10" s="104"/>
      <c r="F10" s="85"/>
      <c r="G10" s="105" t="s">
        <v>10</v>
      </c>
      <c r="H10" s="106" t="s">
        <v>25</v>
      </c>
      <c r="I10" s="73" t="s">
        <v>0</v>
      </c>
      <c r="J10" s="75" t="s">
        <v>26</v>
      </c>
      <c r="K10" s="73" t="s">
        <v>0</v>
      </c>
      <c r="L10" s="75" t="s">
        <v>27</v>
      </c>
      <c r="M10" s="73" t="s">
        <v>0</v>
      </c>
      <c r="N10" s="75" t="s">
        <v>28</v>
      </c>
      <c r="O10" s="73" t="s">
        <v>0</v>
      </c>
      <c r="P10" s="75" t="s">
        <v>29</v>
      </c>
      <c r="Q10" s="73" t="s">
        <v>0</v>
      </c>
      <c r="R10" s="75" t="s">
        <v>11</v>
      </c>
      <c r="S10" s="73" t="s">
        <v>0</v>
      </c>
      <c r="T10" s="75" t="s">
        <v>12</v>
      </c>
      <c r="U10" s="73" t="s">
        <v>0</v>
      </c>
      <c r="V10" s="75" t="s">
        <v>13</v>
      </c>
      <c r="W10" s="73" t="s">
        <v>0</v>
      </c>
      <c r="X10" s="18" t="s">
        <v>14</v>
      </c>
      <c r="Y10" s="73" t="s">
        <v>0</v>
      </c>
      <c r="Z10" s="84" t="s">
        <v>9</v>
      </c>
      <c r="AA10" s="85"/>
      <c r="AB10" s="77" t="s">
        <v>0</v>
      </c>
      <c r="AC10" s="9"/>
    </row>
    <row r="11" spans="4:29" ht="15.75" customHeight="1">
      <c r="D11" s="107"/>
      <c r="E11" s="108"/>
      <c r="F11" s="87"/>
      <c r="G11" s="109"/>
      <c r="H11" s="110">
        <v>41658</v>
      </c>
      <c r="I11" s="74"/>
      <c r="J11" s="76"/>
      <c r="K11" s="74"/>
      <c r="L11" s="76"/>
      <c r="M11" s="74"/>
      <c r="N11" s="76"/>
      <c r="O11" s="74"/>
      <c r="P11" s="76"/>
      <c r="Q11" s="74"/>
      <c r="R11" s="76"/>
      <c r="S11" s="74"/>
      <c r="T11" s="76"/>
      <c r="U11" s="74"/>
      <c r="V11" s="76"/>
      <c r="W11" s="74"/>
      <c r="X11" s="46">
        <v>41901</v>
      </c>
      <c r="Y11" s="74"/>
      <c r="Z11" s="86"/>
      <c r="AA11" s="87"/>
      <c r="AB11" s="78"/>
      <c r="AC11" s="9"/>
    </row>
    <row r="12" spans="4:29">
      <c r="D12" s="88" t="s">
        <v>1</v>
      </c>
      <c r="E12" s="89"/>
      <c r="F12" s="90"/>
      <c r="G12" s="10">
        <v>15087.78</v>
      </c>
      <c r="H12" s="12">
        <v>7880.42</v>
      </c>
      <c r="I12" s="50">
        <f>(H12/G12)*100</f>
        <v>52.230480561089834</v>
      </c>
      <c r="J12" s="12">
        <f>ROUND($G12*K12/100,2)</f>
        <v>7207.36</v>
      </c>
      <c r="K12" s="12">
        <f>100-I12</f>
        <v>47.769519438910166</v>
      </c>
      <c r="L12" s="12">
        <f>ROUND($G12*M12/100,2)</f>
        <v>0</v>
      </c>
      <c r="M12" s="12">
        <v>0</v>
      </c>
      <c r="N12" s="12">
        <f>ROUND($G12*O12/100,2)</f>
        <v>0</v>
      </c>
      <c r="O12" s="12">
        <v>0</v>
      </c>
      <c r="P12" s="12">
        <f>ROUND($G12*Q12/100,2)</f>
        <v>0</v>
      </c>
      <c r="Q12" s="12">
        <v>0</v>
      </c>
      <c r="R12" s="12">
        <f>ROUND($G12*S12/100,2)</f>
        <v>0</v>
      </c>
      <c r="S12" s="12">
        <v>0</v>
      </c>
      <c r="T12" s="12">
        <f>ROUND($G12*U12/100,2)</f>
        <v>0</v>
      </c>
      <c r="U12" s="12">
        <v>0</v>
      </c>
      <c r="V12" s="12">
        <f>ROUND($G12*W12/100,2)</f>
        <v>0</v>
      </c>
      <c r="W12" s="12">
        <v>0</v>
      </c>
      <c r="X12" s="12">
        <f>ROUND($G12*Y12/100,2)</f>
        <v>0</v>
      </c>
      <c r="Y12" s="12">
        <v>0</v>
      </c>
      <c r="Z12" s="82">
        <f>SUM(J12,L12,N12,P12,H12,R12,X12,T12,V12)</f>
        <v>15087.779999999999</v>
      </c>
      <c r="AA12" s="83"/>
      <c r="AB12" s="16">
        <f>(Z12/$G$20*100)</f>
        <v>8.2590014191807608</v>
      </c>
    </row>
    <row r="13" spans="4:29" ht="15" customHeight="1">
      <c r="D13" s="79" t="s">
        <v>20</v>
      </c>
      <c r="E13" s="80"/>
      <c r="F13" s="81"/>
      <c r="G13" s="10">
        <v>3969.15</v>
      </c>
      <c r="H13" s="12">
        <v>3969.15</v>
      </c>
      <c r="I13" s="50">
        <f>(H13/G13)*100</f>
        <v>100</v>
      </c>
      <c r="J13" s="12">
        <f>ROUND($G13*K13/100,2)</f>
        <v>0</v>
      </c>
      <c r="K13" s="12">
        <f t="shared" ref="K13:K14" si="0">100-I13</f>
        <v>0</v>
      </c>
      <c r="L13" s="12">
        <f>ROUND($G13*M13/100,2)</f>
        <v>0</v>
      </c>
      <c r="M13" s="12">
        <v>0</v>
      </c>
      <c r="N13" s="12">
        <f>ROUND($G13*O13/100,2)</f>
        <v>0</v>
      </c>
      <c r="O13" s="12">
        <v>0</v>
      </c>
      <c r="P13" s="12">
        <f>ROUND($G13*Q13/100,2)</f>
        <v>0</v>
      </c>
      <c r="Q13" s="12">
        <v>0</v>
      </c>
      <c r="R13" s="12">
        <f>ROUND($G13*S13/100,2)</f>
        <v>0</v>
      </c>
      <c r="S13" s="12">
        <v>0</v>
      </c>
      <c r="T13" s="12">
        <f>ROUND($G13*U13/100,2)</f>
        <v>0</v>
      </c>
      <c r="U13" s="12">
        <v>0</v>
      </c>
      <c r="V13" s="12">
        <f>ROUND($G13*W13/100,2)</f>
        <v>0</v>
      </c>
      <c r="W13" s="12">
        <v>0</v>
      </c>
      <c r="X13" s="12">
        <f>ROUND($G13*Y13/100,2)</f>
        <v>0</v>
      </c>
      <c r="Y13" s="12">
        <v>0</v>
      </c>
      <c r="Z13" s="82">
        <f t="shared" ref="Z13:Z18" si="1">SUM(J13,L13,N13,P13,H13,R13,X13,T13,V13)</f>
        <v>3969.15</v>
      </c>
      <c r="AA13" s="83"/>
      <c r="AB13" s="16">
        <f t="shared" ref="AB13:AB14" si="2">(Z13/$G$20*100)</f>
        <v>2.172699726728605</v>
      </c>
    </row>
    <row r="14" spans="4:29">
      <c r="D14" s="94" t="s">
        <v>21</v>
      </c>
      <c r="E14" s="95"/>
      <c r="F14" s="96"/>
      <c r="G14" s="10">
        <v>42267.46</v>
      </c>
      <c r="H14" s="12">
        <v>42267.46</v>
      </c>
      <c r="I14" s="50">
        <f>(H14/G14)*100</f>
        <v>100</v>
      </c>
      <c r="J14" s="12">
        <f>ROUND($G14*K14/100,2)</f>
        <v>0</v>
      </c>
      <c r="K14" s="12">
        <f t="shared" si="0"/>
        <v>0</v>
      </c>
      <c r="L14" s="12">
        <f>ROUND($G14*M14/100,2)</f>
        <v>0</v>
      </c>
      <c r="M14" s="17">
        <v>0</v>
      </c>
      <c r="N14" s="12">
        <f>ROUND($G14*O14/100,2)</f>
        <v>0</v>
      </c>
      <c r="O14" s="17">
        <v>0</v>
      </c>
      <c r="P14" s="12">
        <f>ROUND($G14*Q14/100,2)</f>
        <v>0</v>
      </c>
      <c r="Q14" s="17">
        <v>0</v>
      </c>
      <c r="R14" s="12">
        <f t="shared" ref="R14:R16" si="3">ROUND($G14*S14/100,2)</f>
        <v>0</v>
      </c>
      <c r="S14" s="17">
        <v>0</v>
      </c>
      <c r="T14" s="12">
        <f t="shared" ref="T14:T16" si="4">ROUND($G14*U14/100,2)</f>
        <v>0</v>
      </c>
      <c r="U14" s="17">
        <v>0</v>
      </c>
      <c r="V14" s="12">
        <f t="shared" ref="V14:V16" si="5">ROUND($G14*W14/100,2)</f>
        <v>0</v>
      </c>
      <c r="W14" s="17">
        <v>0</v>
      </c>
      <c r="X14" s="12">
        <f t="shared" ref="X14:X15" si="6">ROUND($G14*Y14/100,2)</f>
        <v>0</v>
      </c>
      <c r="Y14" s="17">
        <v>0</v>
      </c>
      <c r="Z14" s="82">
        <f>SUM(J14,L14,N14,P14,H14,R14,X14,T14,V14)</f>
        <v>42267.46</v>
      </c>
      <c r="AA14" s="83"/>
      <c r="AB14" s="16">
        <f t="shared" si="2"/>
        <v>23.137069345202939</v>
      </c>
    </row>
    <row r="15" spans="4:29">
      <c r="D15" s="79" t="s">
        <v>22</v>
      </c>
      <c r="E15" s="80"/>
      <c r="F15" s="81"/>
      <c r="G15" s="49">
        <v>112584.6</v>
      </c>
      <c r="H15" s="12">
        <v>10958.76</v>
      </c>
      <c r="I15" s="50">
        <f>(H15/G15)*100</f>
        <v>9.7338001822629376</v>
      </c>
      <c r="J15" s="12">
        <f t="shared" ref="J15:X17" si="7">ROUND($G15*K15/100,2)</f>
        <v>12703.23</v>
      </c>
      <c r="K15" s="17">
        <v>11.28327498</v>
      </c>
      <c r="L15" s="12">
        <f t="shared" ref="L15" si="8">ROUND($G15*M15/100,2)</f>
        <v>12703.23</v>
      </c>
      <c r="M15" s="17">
        <v>11.28327498</v>
      </c>
      <c r="N15" s="12">
        <f t="shared" si="7"/>
        <v>12703.23</v>
      </c>
      <c r="O15" s="17">
        <v>11.28327498</v>
      </c>
      <c r="P15" s="12">
        <f t="shared" si="7"/>
        <v>12703.23</v>
      </c>
      <c r="Q15" s="17">
        <v>11.28327498</v>
      </c>
      <c r="R15" s="12">
        <f t="shared" si="3"/>
        <v>12703.23</v>
      </c>
      <c r="S15" s="17">
        <v>11.28327498</v>
      </c>
      <c r="T15" s="12">
        <f t="shared" si="4"/>
        <v>12703.23</v>
      </c>
      <c r="U15" s="17">
        <v>11.28327498</v>
      </c>
      <c r="V15" s="12">
        <f t="shared" si="5"/>
        <v>12703.23</v>
      </c>
      <c r="W15" s="17">
        <v>11.28327498</v>
      </c>
      <c r="X15" s="12">
        <f t="shared" si="6"/>
        <v>12703.23</v>
      </c>
      <c r="Y15" s="17">
        <v>11.28327498</v>
      </c>
      <c r="Z15" s="82">
        <f t="shared" si="1"/>
        <v>112584.59999999999</v>
      </c>
      <c r="AA15" s="83"/>
      <c r="AB15" s="16">
        <f>(Z15/$G$20*100)</f>
        <v>61.628441770618217</v>
      </c>
    </row>
    <row r="16" spans="4:29">
      <c r="D16" s="79" t="s">
        <v>23</v>
      </c>
      <c r="E16" s="80"/>
      <c r="F16" s="81"/>
      <c r="G16" s="10">
        <v>3258.38</v>
      </c>
      <c r="H16" s="12">
        <v>3258.38</v>
      </c>
      <c r="I16" s="50">
        <f t="shared" ref="I16:I18" si="9">(H16/G16)*100</f>
        <v>100</v>
      </c>
      <c r="J16" s="12">
        <f t="shared" si="7"/>
        <v>0</v>
      </c>
      <c r="K16" s="17">
        <v>0</v>
      </c>
      <c r="L16" s="12">
        <f t="shared" si="7"/>
        <v>0</v>
      </c>
      <c r="M16" s="13">
        <v>0</v>
      </c>
      <c r="N16" s="12">
        <f t="shared" si="7"/>
        <v>0</v>
      </c>
      <c r="O16" s="13">
        <v>0</v>
      </c>
      <c r="P16" s="12">
        <f t="shared" si="7"/>
        <v>0</v>
      </c>
      <c r="Q16" s="13">
        <v>0</v>
      </c>
      <c r="R16" s="12">
        <f t="shared" si="3"/>
        <v>0</v>
      </c>
      <c r="S16" s="13">
        <v>0</v>
      </c>
      <c r="T16" s="12">
        <f t="shared" si="4"/>
        <v>0</v>
      </c>
      <c r="U16" s="17">
        <v>0</v>
      </c>
      <c r="V16" s="12">
        <f t="shared" si="5"/>
        <v>0</v>
      </c>
      <c r="W16" s="17">
        <v>0</v>
      </c>
      <c r="X16" s="12">
        <f t="shared" ref="X16" si="10">ROUND($G16*Y16/100,2)</f>
        <v>0</v>
      </c>
      <c r="Y16" s="13">
        <v>0</v>
      </c>
      <c r="Z16" s="82">
        <f t="shared" si="1"/>
        <v>3258.38</v>
      </c>
      <c r="AA16" s="83"/>
      <c r="AB16" s="16">
        <f>(Z16/$G$20*100)</f>
        <v>1.783626553689821</v>
      </c>
    </row>
    <row r="17" spans="4:28" ht="13.5" customHeight="1">
      <c r="D17" s="100" t="s">
        <v>24</v>
      </c>
      <c r="E17" s="101"/>
      <c r="F17" s="102"/>
      <c r="G17" s="10">
        <v>3963.57</v>
      </c>
      <c r="H17" s="12">
        <v>3963.57</v>
      </c>
      <c r="I17" s="50">
        <f t="shared" si="9"/>
        <v>100</v>
      </c>
      <c r="J17" s="12">
        <f t="shared" si="7"/>
        <v>0</v>
      </c>
      <c r="K17" s="13">
        <v>0</v>
      </c>
      <c r="L17" s="12">
        <f t="shared" si="7"/>
        <v>0</v>
      </c>
      <c r="M17" s="13">
        <v>0</v>
      </c>
      <c r="N17" s="12">
        <f t="shared" si="7"/>
        <v>0</v>
      </c>
      <c r="O17" s="13">
        <v>0</v>
      </c>
      <c r="P17" s="12">
        <f t="shared" si="7"/>
        <v>0</v>
      </c>
      <c r="Q17" s="13">
        <v>0</v>
      </c>
      <c r="R17" s="12">
        <f t="shared" si="7"/>
        <v>0</v>
      </c>
      <c r="S17" s="13">
        <v>0</v>
      </c>
      <c r="T17" s="12">
        <f t="shared" si="7"/>
        <v>0</v>
      </c>
      <c r="U17" s="13">
        <v>0</v>
      </c>
      <c r="V17" s="12">
        <f t="shared" si="7"/>
        <v>0</v>
      </c>
      <c r="W17" s="13">
        <v>0</v>
      </c>
      <c r="X17" s="12">
        <f t="shared" si="7"/>
        <v>0</v>
      </c>
      <c r="Y17" s="13">
        <v>0</v>
      </c>
      <c r="Z17" s="82">
        <f t="shared" si="1"/>
        <v>3963.57</v>
      </c>
      <c r="AA17" s="83"/>
      <c r="AB17" s="16">
        <f>(Z17/$G$20*100)</f>
        <v>2.1696452529810411</v>
      </c>
    </row>
    <row r="18" spans="4:28" ht="13.5" customHeight="1">
      <c r="D18" s="100" t="s">
        <v>15</v>
      </c>
      <c r="E18" s="101"/>
      <c r="F18" s="102"/>
      <c r="G18" s="10">
        <v>1551.92</v>
      </c>
      <c r="H18" s="12">
        <v>1551.92</v>
      </c>
      <c r="I18" s="50">
        <f t="shared" si="9"/>
        <v>100</v>
      </c>
      <c r="J18" s="12">
        <f t="shared" ref="J18:X18" si="11">ROUND($G18*K18/100,2)</f>
        <v>0</v>
      </c>
      <c r="K18" s="13">
        <v>0</v>
      </c>
      <c r="L18" s="12">
        <f t="shared" si="11"/>
        <v>0</v>
      </c>
      <c r="M18" s="13">
        <v>0</v>
      </c>
      <c r="N18" s="12">
        <f t="shared" si="11"/>
        <v>0</v>
      </c>
      <c r="O18" s="13">
        <v>0</v>
      </c>
      <c r="P18" s="12">
        <f t="shared" si="11"/>
        <v>0</v>
      </c>
      <c r="Q18" s="13">
        <v>0</v>
      </c>
      <c r="R18" s="12">
        <f t="shared" si="11"/>
        <v>0</v>
      </c>
      <c r="S18" s="13">
        <v>0</v>
      </c>
      <c r="T18" s="12">
        <f t="shared" si="11"/>
        <v>0</v>
      </c>
      <c r="U18" s="13">
        <v>0</v>
      </c>
      <c r="V18" s="12">
        <f t="shared" si="11"/>
        <v>0</v>
      </c>
      <c r="W18" s="13">
        <v>0</v>
      </c>
      <c r="X18" s="12">
        <f t="shared" si="11"/>
        <v>0</v>
      </c>
      <c r="Y18" s="13">
        <v>0</v>
      </c>
      <c r="Z18" s="82">
        <f t="shared" si="1"/>
        <v>1551.92</v>
      </c>
      <c r="AA18" s="83"/>
      <c r="AB18" s="16">
        <f>(Z18/$G$20*100)</f>
        <v>0.8495159315986186</v>
      </c>
    </row>
    <row r="19" spans="4:28" ht="13.5" customHeight="1">
      <c r="D19" s="97" t="s">
        <v>7</v>
      </c>
      <c r="E19" s="98"/>
      <c r="F19" s="99"/>
      <c r="G19" s="10">
        <f>TRUNC(SUM(G12:G18),2)</f>
        <v>182682.86</v>
      </c>
      <c r="H19" s="10">
        <f>ROUNDUP(SUM(H12:H18),2)+0.01</f>
        <v>73849.67</v>
      </c>
      <c r="I19" s="19">
        <f>(H19/$G$20)*100</f>
        <v>40.425067792347903</v>
      </c>
      <c r="J19" s="10">
        <f>SUM(J12:J18)</f>
        <v>19910.59</v>
      </c>
      <c r="K19" s="19">
        <f>(J19/$G$20)*100</f>
        <v>10.898991837548417</v>
      </c>
      <c r="L19" s="10">
        <f>SUM(L12:L18)</f>
        <v>12703.23</v>
      </c>
      <c r="M19" s="19">
        <f>(L19/$G$20)*100</f>
        <v>6.9537065491529964</v>
      </c>
      <c r="N19" s="10">
        <f>SUM(N12:N18)</f>
        <v>12703.23</v>
      </c>
      <c r="O19" s="19">
        <f>(N19/$G$20)*100</f>
        <v>6.9537065491529964</v>
      </c>
      <c r="P19" s="10">
        <f>SUM(P12:P18)</f>
        <v>12703.23</v>
      </c>
      <c r="Q19" s="19">
        <f>(P19/$G$20)*100</f>
        <v>6.9537065491529964</v>
      </c>
      <c r="R19" s="10">
        <f>SUM(R12:R18)</f>
        <v>12703.23</v>
      </c>
      <c r="S19" s="19">
        <f>(R19/$G$20)*100</f>
        <v>6.9537065491529964</v>
      </c>
      <c r="T19" s="10">
        <f>SUM(T12:T18)</f>
        <v>12703.23</v>
      </c>
      <c r="U19" s="19">
        <f>(T19/$G$20)*100</f>
        <v>6.9537065491529964</v>
      </c>
      <c r="V19" s="10">
        <f>SUM(V12:V18)</f>
        <v>12703.23</v>
      </c>
      <c r="W19" s="19">
        <f>(V19/$G$20)*100</f>
        <v>6.9537065491529964</v>
      </c>
      <c r="X19" s="10">
        <f>SUM(X12:X18)</f>
        <v>12703.23</v>
      </c>
      <c r="Y19" s="19">
        <f>(X19/$G$20)*100</f>
        <v>6.9537065491529964</v>
      </c>
      <c r="Z19" s="10">
        <f>TRUNC(SUM(Z12:Z18),2)</f>
        <v>182682.86</v>
      </c>
      <c r="AA19" s="15"/>
      <c r="AB19" s="21">
        <f>SUM(AB12:AB18)</f>
        <v>100.00000000000001</v>
      </c>
    </row>
    <row r="20" spans="4:28" ht="14.25" customHeight="1" thickBot="1">
      <c r="D20" s="91" t="s">
        <v>8</v>
      </c>
      <c r="E20" s="92"/>
      <c r="F20" s="93"/>
      <c r="G20" s="11">
        <f>SUM(G19:G19)</f>
        <v>182682.86</v>
      </c>
      <c r="H20" s="14">
        <f>(SUM(H19:H19))</f>
        <v>73849.67</v>
      </c>
      <c r="I20" s="20">
        <f>SUM(I19:I19)</f>
        <v>40.425067792347903</v>
      </c>
      <c r="J20" s="20">
        <f>H20+J19</f>
        <v>93760.26</v>
      </c>
      <c r="K20" s="14">
        <f t="shared" ref="K20:Y20" si="12">I20+K19</f>
        <v>51.324059629896318</v>
      </c>
      <c r="L20" s="20">
        <f t="shared" si="12"/>
        <v>106463.48999999999</v>
      </c>
      <c r="M20" s="14">
        <f t="shared" si="12"/>
        <v>58.277766179049316</v>
      </c>
      <c r="N20" s="20">
        <f t="shared" si="12"/>
        <v>119166.71999999999</v>
      </c>
      <c r="O20" s="14">
        <f t="shared" si="12"/>
        <v>65.231472728202306</v>
      </c>
      <c r="P20" s="20">
        <f t="shared" si="12"/>
        <v>131869.94999999998</v>
      </c>
      <c r="Q20" s="14">
        <f t="shared" si="12"/>
        <v>72.185179277355303</v>
      </c>
      <c r="R20" s="20">
        <f t="shared" si="12"/>
        <v>144573.18</v>
      </c>
      <c r="S20" s="14">
        <f t="shared" si="12"/>
        <v>79.1388858265083</v>
      </c>
      <c r="T20" s="20">
        <f t="shared" si="12"/>
        <v>157276.41</v>
      </c>
      <c r="U20" s="14">
        <f t="shared" si="12"/>
        <v>86.092592375661297</v>
      </c>
      <c r="V20" s="20">
        <f t="shared" si="12"/>
        <v>169979.64</v>
      </c>
      <c r="W20" s="14">
        <f t="shared" si="12"/>
        <v>93.046298924814295</v>
      </c>
      <c r="X20" s="20">
        <f>TRUNC((V20+X19),2)-0.01</f>
        <v>182682.86</v>
      </c>
      <c r="Y20" s="14">
        <f t="shared" si="12"/>
        <v>100.00000547396729</v>
      </c>
      <c r="Z20" s="11">
        <f>Z19</f>
        <v>182682.86</v>
      </c>
      <c r="AA20" s="20">
        <f t="shared" ref="AA20" si="13">Y20+AA19</f>
        <v>100.00000547396729</v>
      </c>
      <c r="AB20" s="22">
        <f>AB19</f>
        <v>100.00000000000001</v>
      </c>
    </row>
    <row r="21" spans="4:28" ht="15">
      <c r="D21" s="1"/>
      <c r="E21" s="2"/>
      <c r="F21" s="3"/>
      <c r="G21" s="4"/>
      <c r="H21" s="4"/>
      <c r="I21" s="4"/>
      <c r="AB21" s="7"/>
    </row>
    <row r="24" spans="4:28">
      <c r="W24" s="48" t="s">
        <v>30</v>
      </c>
    </row>
    <row r="30" spans="4:28">
      <c r="E30" s="8"/>
      <c r="G30" s="44"/>
    </row>
  </sheetData>
  <mergeCells count="45">
    <mergeCell ref="Z18:AA18"/>
    <mergeCell ref="Z17:AA17"/>
    <mergeCell ref="D20:F20"/>
    <mergeCell ref="D14:F14"/>
    <mergeCell ref="Z14:AA14"/>
    <mergeCell ref="D15:F15"/>
    <mergeCell ref="Z15:AA15"/>
    <mergeCell ref="D16:F16"/>
    <mergeCell ref="Z16:AA16"/>
    <mergeCell ref="D19:F19"/>
    <mergeCell ref="D17:F17"/>
    <mergeCell ref="D18:F18"/>
    <mergeCell ref="D13:F13"/>
    <mergeCell ref="Z13:AA13"/>
    <mergeCell ref="N10:N11"/>
    <mergeCell ref="O10:O11"/>
    <mergeCell ref="P10:P11"/>
    <mergeCell ref="Q10:Q11"/>
    <mergeCell ref="R10:R11"/>
    <mergeCell ref="S10:S11"/>
    <mergeCell ref="Y10:Y11"/>
    <mergeCell ref="Z10:AA11"/>
    <mergeCell ref="D12:F12"/>
    <mergeCell ref="Z12:AA12"/>
    <mergeCell ref="W10:W11"/>
    <mergeCell ref="T10:T11"/>
    <mergeCell ref="U10:U11"/>
    <mergeCell ref="I7:J7"/>
    <mergeCell ref="AA7:AB7"/>
    <mergeCell ref="D9:AB9"/>
    <mergeCell ref="D10:F11"/>
    <mergeCell ref="G10:G11"/>
    <mergeCell ref="I10:I11"/>
    <mergeCell ref="J10:J11"/>
    <mergeCell ref="K10:K11"/>
    <mergeCell ref="L10:L11"/>
    <mergeCell ref="M10:M11"/>
    <mergeCell ref="AB10:AB11"/>
    <mergeCell ref="V10:V11"/>
    <mergeCell ref="D1:AB3"/>
    <mergeCell ref="D5:E5"/>
    <mergeCell ref="I5:J5"/>
    <mergeCell ref="AA5:AB5"/>
    <mergeCell ref="I6:J6"/>
    <mergeCell ref="AA6:AB6"/>
  </mergeCells>
  <pageMargins left="0.51181102362204722" right="0.51181102362204722" top="0.78740157480314965" bottom="0.78740157480314965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DO 1º ADITIVO 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Deter2</dc:creator>
  <cp:lastModifiedBy>Administrador</cp:lastModifiedBy>
  <cp:lastPrinted>2014-03-12T16:46:02Z</cp:lastPrinted>
  <dcterms:created xsi:type="dcterms:W3CDTF">2005-05-20T13:41:16Z</dcterms:created>
  <dcterms:modified xsi:type="dcterms:W3CDTF">2014-03-26T16:15:49Z</dcterms:modified>
</cp:coreProperties>
</file>