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7770" windowHeight="5850" firstSheet="1" activeTab="1"/>
  </bookViews>
  <sheets>
    <sheet name="Cronograma 1º Aditivo" sheetId="1" state="hidden" r:id="rId1"/>
    <sheet name="Cronograma 2º Aditivo" sheetId="2" r:id="rId2"/>
    <sheet name="Cronograma 3º Aditivo " sheetId="3" state="hidden" r:id="rId3"/>
    <sheet name="Cronograma 4º Aditivo " sheetId="4" state="hidden" r:id="rId4"/>
  </sheets>
  <definedNames>
    <definedName name="_xlnm.Print_Area" localSheetId="0">'Cronograma 1º Aditivo'!$A$1:$AF$15</definedName>
    <definedName name="_xlnm.Print_Area" localSheetId="1">'Cronograma 2º Aditivo'!$A$1:$T$15</definedName>
    <definedName name="_xlnm.Print_Area" localSheetId="2">'Cronograma 3º Aditivo '!$A$1:$AF$15</definedName>
    <definedName name="_xlnm.Print_Area" localSheetId="3">'Cronograma 4º Aditivo '!$A$1:$T$15</definedName>
    <definedName name="_xlnm.Print_Titles" localSheetId="0">'Cronograma 1º Aditivo'!$7:$10</definedName>
    <definedName name="_xlnm.Print_Titles" localSheetId="1">'Cronograma 2º Aditivo'!$7:$10</definedName>
    <definedName name="_xlnm.Print_Titles" localSheetId="2">'Cronograma 3º Aditivo '!$7:$10</definedName>
    <definedName name="_xlnm.Print_Titles" localSheetId="3">'Cronograma 4º Aditivo '!$7:$10</definedName>
  </definedNames>
  <calcPr fullCalcOnLoad="1"/>
</workbook>
</file>

<file path=xl/sharedStrings.xml><?xml version="1.0" encoding="utf-8"?>
<sst xmlns="http://schemas.openxmlformats.org/spreadsheetml/2006/main" count="223" uniqueCount="73">
  <si>
    <t>ITEM</t>
  </si>
  <si>
    <t>SETOR DE ENGENHARIA</t>
  </si>
  <si>
    <t>CRONOGRAMA FÍSICO FINANCEIRO</t>
  </si>
  <si>
    <t>DESCRIÇÃO / ETAPA</t>
  </si>
  <si>
    <t>PERIODO</t>
  </si>
  <si>
    <t>À Executar</t>
  </si>
  <si>
    <t>Valo plan (R$)</t>
  </si>
  <si>
    <t>Valor(R$)</t>
  </si>
  <si>
    <t>%</t>
  </si>
  <si>
    <t>Valor (R$)</t>
  </si>
  <si>
    <t>Valor Do Mês</t>
  </si>
  <si>
    <t>Valor Acomulado</t>
  </si>
  <si>
    <t>PREFEITURA MUNICIPAL DE JACIARA-MT</t>
  </si>
  <si>
    <t>7º MÊS</t>
  </si>
  <si>
    <t>8º MÊS</t>
  </si>
  <si>
    <t>9º MÊS</t>
  </si>
  <si>
    <t>10º MÊS</t>
  </si>
  <si>
    <t>OBRA:</t>
  </si>
  <si>
    <t>11º MÊS</t>
  </si>
  <si>
    <t>12º MÊS</t>
  </si>
  <si>
    <t>13º MÊS</t>
  </si>
  <si>
    <t>14º MÊS</t>
  </si>
  <si>
    <t>15º MÊS</t>
  </si>
  <si>
    <t>16º MÊS</t>
  </si>
  <si>
    <t>17º MÊS</t>
  </si>
  <si>
    <r>
      <rPr>
        <b/>
        <sz val="12"/>
        <rFont val="Arial"/>
        <family val="2"/>
      </rPr>
      <t>RESPONSÁVEL TÉCNICO</t>
    </r>
    <r>
      <rPr>
        <sz val="12"/>
        <rFont val="Arial"/>
        <family val="2"/>
      </rPr>
      <t xml:space="preserve">:AMARILDO TICIANEL     </t>
    </r>
  </si>
  <si>
    <r>
      <rPr>
        <b/>
        <sz val="12"/>
        <rFont val="Arial"/>
        <family val="2"/>
      </rPr>
      <t xml:space="preserve">CREA Nº </t>
    </r>
    <r>
      <rPr>
        <sz val="12"/>
        <rFont val="Arial"/>
        <family val="2"/>
      </rPr>
      <t>:5530/D - MT/</t>
    </r>
    <r>
      <rPr>
        <b/>
        <sz val="12"/>
        <rFont val="Arial"/>
        <family val="2"/>
      </rPr>
      <t>RNP</t>
    </r>
    <r>
      <rPr>
        <sz val="12"/>
        <rFont val="Arial"/>
        <family val="2"/>
      </rPr>
      <t>:120.506.8414</t>
    </r>
  </si>
  <si>
    <t>PARQUE DA MULATA - CENTRO DE ATENDIMENTO AO TURISTA - C.A.T</t>
  </si>
  <si>
    <t>EMPRESA: TIAGO RODRIGUES FARIAS</t>
  </si>
  <si>
    <t>CONTRATO: 097/2011</t>
  </si>
  <si>
    <r>
      <rPr>
        <b/>
        <sz val="14"/>
        <rFont val="Arial"/>
        <family val="2"/>
      </rPr>
      <t xml:space="preserve">LOCAL: </t>
    </r>
    <r>
      <rPr>
        <sz val="14"/>
        <rFont val="Arial"/>
        <family val="2"/>
      </rPr>
      <t>JACIARA - MT</t>
    </r>
  </si>
  <si>
    <t>CONCLUIDO ATÉ VENCIMENTO DO CONTRATO - (5º MÊS)</t>
  </si>
  <si>
    <t>23/12/2011</t>
  </si>
  <si>
    <t>6º MÊS</t>
  </si>
  <si>
    <t>30/12/2012</t>
  </si>
  <si>
    <t>CENTRO DE ATENDIMENTO AO TURISTA</t>
  </si>
  <si>
    <t>GUARITA</t>
  </si>
  <si>
    <t>Valor BDI (24,65000644%)</t>
  </si>
  <si>
    <t>TOTAL</t>
  </si>
  <si>
    <t>CONCLUIDO ATÉ VENCIMENTO DO CONTRATO - (17º MÊS)</t>
  </si>
  <si>
    <t>18º MÊS</t>
  </si>
  <si>
    <t>19º MÊS</t>
  </si>
  <si>
    <t>20º MÊS</t>
  </si>
  <si>
    <t>21º MÊS</t>
  </si>
  <si>
    <t>22º MÊS</t>
  </si>
  <si>
    <t>23º MÊS</t>
  </si>
  <si>
    <t>30/06/2013</t>
  </si>
  <si>
    <t>2º ADITIVO</t>
  </si>
  <si>
    <t>1º ADITIVO</t>
  </si>
  <si>
    <t>CONCLUIDO ATÉ VENCIMENTO DO CONTRATO - (23º MÊS)</t>
  </si>
  <si>
    <t>3º ADITIVO</t>
  </si>
  <si>
    <t>24º MÊS</t>
  </si>
  <si>
    <t>25º MÊS</t>
  </si>
  <si>
    <t>26º MÊS</t>
  </si>
  <si>
    <t>27º MÊS</t>
  </si>
  <si>
    <t>28º MÊS</t>
  </si>
  <si>
    <t>29º MÊS</t>
  </si>
  <si>
    <t>30º MÊS</t>
  </si>
  <si>
    <t>31º MÊS</t>
  </si>
  <si>
    <t>32º MÊS</t>
  </si>
  <si>
    <t>33º MÊS</t>
  </si>
  <si>
    <t>34º MÊS</t>
  </si>
  <si>
    <t>35º MÊS</t>
  </si>
  <si>
    <t>30/06/2014</t>
  </si>
  <si>
    <t>4º ADITIVO</t>
  </si>
  <si>
    <t>CONCLUIDO ATÉ VENCIMENTO DO CONTRATO - (35º MÊS)</t>
  </si>
  <si>
    <t>36º MÊS</t>
  </si>
  <si>
    <t>37º MÊS</t>
  </si>
  <si>
    <t>38º MÊS</t>
  </si>
  <si>
    <t>39º MÊS</t>
  </si>
  <si>
    <t>40º MÊS</t>
  </si>
  <si>
    <t>41º MÊS</t>
  </si>
  <si>
    <t>30/12/2014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</si>
</sst>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kr&quot;\ #,##0;&quot;kr&quot;\ \-#,##0"/>
    <numFmt numFmtId="179" formatCode="&quot;kr&quot;\ #,##0;[Red]&quot;kr&quot;\ \-#,##0"/>
    <numFmt numFmtId="180" formatCode="&quot;kr&quot;\ #,##0.00;&quot;kr&quot;\ \-#,##0.00"/>
    <numFmt numFmtId="181" formatCode="&quot;kr&quot;\ #,##0.00;[Red]&quot;kr&quot;\ \-#,##0.00"/>
    <numFmt numFmtId="182" formatCode="_ &quot;kr&quot;\ * #,##0_ ;_ &quot;kr&quot;\ * \-#,##0_ ;_ &quot;kr&quot;\ * &quot;-&quot;_ ;_ @_ "/>
    <numFmt numFmtId="183" formatCode="_ * #,##0_ ;_ * \-#,##0_ ;_ * &quot;-&quot;_ ;_ @_ "/>
    <numFmt numFmtId="184" formatCode="_ &quot;kr&quot;\ * #,##0.00_ ;_ &quot;kr&quot;\ * \-#,##0.00_ ;_ &quot;kr&quot;\ * &quot;-&quot;??_ ;_ @_ "/>
    <numFmt numFmtId="185" formatCode="_ * #,##0.00_ ;_ * \-#,##0.00_ ;_ * &quot;-&quot;??_ ;_ @_ "/>
    <numFmt numFmtId="186" formatCode="#,##0.00;[Red]#,##0.00"/>
    <numFmt numFmtId="187" formatCode="&quot;R$&quot;#,##0.00;[Red]&quot;R$&quot;#,##0.00"/>
    <numFmt numFmtId="188" formatCode="&quot;Sim&quot;;&quot;Sim&quot;;&quot;Não&quot;"/>
    <numFmt numFmtId="189" formatCode="&quot;Verdadeiro&quot;;&quot;Verdadeiro&quot;;&quot;Falso&quot;"/>
    <numFmt numFmtId="190" formatCode="&quot;Ativar&quot;;&quot;Ativar&quot;;&quot;Desativar&quot;"/>
    <numFmt numFmtId="191" formatCode="0.000"/>
    <numFmt numFmtId="192" formatCode="0.0000"/>
    <numFmt numFmtId="193" formatCode="0.0"/>
    <numFmt numFmtId="194" formatCode="#,##0.000"/>
    <numFmt numFmtId="195" formatCode="#,##0.0000"/>
    <numFmt numFmtId="196" formatCode="#,##0.00000"/>
    <numFmt numFmtId="197" formatCode="0.0%"/>
    <numFmt numFmtId="198" formatCode="_(* #,##0_);_(* \(#,##0\);_(* &quot;-&quot;??_);_(@_)"/>
    <numFmt numFmtId="199" formatCode="0.00000"/>
  </numFmts>
  <fonts count="48">
    <font>
      <sz val="10"/>
      <name val="Arial"/>
      <family val="0"/>
    </font>
    <font>
      <sz val="11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b/>
      <sz val="14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medium"/>
      <top style="hair"/>
      <bottom style="medium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medium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hair"/>
      <top style="hair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07">
    <xf numFmtId="0" fontId="0" fillId="0" borderId="0" xfId="0" applyAlignment="1">
      <alignment/>
    </xf>
    <xf numFmtId="171" fontId="9" fillId="0" borderId="10" xfId="0" applyNumberFormat="1" applyFont="1" applyFill="1" applyBorder="1" applyAlignment="1">
      <alignment horizontal="right" vertical="center"/>
    </xf>
    <xf numFmtId="10" fontId="7" fillId="0" borderId="10" xfId="51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10" fillId="33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1" fontId="2" fillId="0" borderId="14" xfId="0" applyNumberFormat="1" applyFont="1" applyFill="1" applyBorder="1" applyAlignment="1" quotePrefix="1">
      <alignment horizontal="right"/>
    </xf>
    <xf numFmtId="171" fontId="0" fillId="0" borderId="15" xfId="53" applyFont="1" applyFill="1" applyBorder="1" applyAlignment="1">
      <alignment/>
    </xf>
    <xf numFmtId="171" fontId="2" fillId="0" borderId="10" xfId="0" applyNumberFormat="1" applyFont="1" applyFill="1" applyBorder="1" applyAlignment="1" quotePrefix="1">
      <alignment horizontal="right"/>
    </xf>
    <xf numFmtId="197" fontId="11" fillId="0" borderId="16" xfId="51" applyNumberFormat="1" applyFont="1" applyFill="1" applyBorder="1" applyAlignment="1">
      <alignment horizontal="center"/>
    </xf>
    <xf numFmtId="4" fontId="9" fillId="0" borderId="16" xfId="0" applyNumberFormat="1" applyFont="1" applyFill="1" applyBorder="1" applyAlignment="1">
      <alignment/>
    </xf>
    <xf numFmtId="0" fontId="5" fillId="0" borderId="14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9" fillId="0" borderId="17" xfId="0" applyFont="1" applyFill="1" applyBorder="1" applyAlignment="1">
      <alignment horizontal="right" vertical="center"/>
    </xf>
    <xf numFmtId="10" fontId="7" fillId="0" borderId="18" xfId="51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 wrapText="1"/>
    </xf>
    <xf numFmtId="171" fontId="9" fillId="0" borderId="18" xfId="53" applyFont="1" applyFill="1" applyBorder="1" applyAlignment="1">
      <alignment horizontal="right" vertical="center"/>
    </xf>
    <xf numFmtId="171" fontId="8" fillId="0" borderId="16" xfId="0" applyNumberFormat="1" applyFont="1" applyFill="1" applyBorder="1" applyAlignment="1">
      <alignment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14" fontId="0" fillId="0" borderId="0" xfId="0" applyNumberFormat="1" applyAlignment="1">
      <alignment/>
    </xf>
    <xf numFmtId="171" fontId="2" fillId="0" borderId="21" xfId="53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4" fontId="1" fillId="0" borderId="10" xfId="0" applyNumberFormat="1" applyFont="1" applyFill="1" applyBorder="1" applyAlignment="1" applyProtection="1">
      <alignment horizontal="right"/>
      <protection locked="0"/>
    </xf>
    <xf numFmtId="171" fontId="0" fillId="0" borderId="10" xfId="53" applyFont="1" applyFill="1" applyBorder="1" applyAlignment="1" applyProtection="1">
      <alignment/>
      <protection locked="0"/>
    </xf>
    <xf numFmtId="171" fontId="9" fillId="0" borderId="10" xfId="0" applyNumberFormat="1" applyFont="1" applyFill="1" applyBorder="1" applyAlignment="1" applyProtection="1">
      <alignment horizontal="right" vertical="center"/>
      <protection locked="0"/>
    </xf>
    <xf numFmtId="197" fontId="11" fillId="0" borderId="10" xfId="51" applyNumberFormat="1" applyFont="1" applyFill="1" applyBorder="1" applyAlignment="1" applyProtection="1">
      <alignment horizontal="center"/>
      <protection locked="0"/>
    </xf>
    <xf numFmtId="4" fontId="0" fillId="0" borderId="10" xfId="0" applyNumberFormat="1" applyFill="1" applyBorder="1" applyAlignment="1" applyProtection="1">
      <alignment/>
      <protection locked="0"/>
    </xf>
    <xf numFmtId="197" fontId="11" fillId="0" borderId="22" xfId="51" applyNumberFormat="1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>
      <alignment vertical="top"/>
    </xf>
    <xf numFmtId="0" fontId="2" fillId="0" borderId="20" xfId="0" applyFont="1" applyFill="1" applyBorder="1" applyAlignment="1">
      <alignment vertical="top"/>
    </xf>
    <xf numFmtId="0" fontId="13" fillId="0" borderId="23" xfId="0" applyFont="1" applyFill="1" applyBorder="1" applyAlignment="1">
      <alignment wrapText="1"/>
    </xf>
    <xf numFmtId="197" fontId="11" fillId="0" borderId="24" xfId="51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0" fillId="0" borderId="20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6" fillId="0" borderId="28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5" fillId="0" borderId="25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49" fontId="9" fillId="0" borderId="21" xfId="0" applyNumberFormat="1" applyFont="1" applyFill="1" applyBorder="1" applyAlignment="1">
      <alignment horizontal="center"/>
    </xf>
    <xf numFmtId="49" fontId="9" fillId="0" borderId="33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/>
    </xf>
    <xf numFmtId="2" fontId="2" fillId="0" borderId="33" xfId="0" applyNumberFormat="1" applyFont="1" applyFill="1" applyBorder="1" applyAlignment="1">
      <alignment horizontal="center"/>
    </xf>
    <xf numFmtId="2" fontId="2" fillId="0" borderId="19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/>
    </xf>
    <xf numFmtId="2" fontId="2" fillId="0" borderId="34" xfId="0" applyNumberFormat="1" applyFont="1" applyFill="1" applyBorder="1" applyAlignment="1">
      <alignment horizontal="center"/>
    </xf>
    <xf numFmtId="10" fontId="0" fillId="0" borderId="10" xfId="51" applyNumberFormat="1" applyFont="1" applyFill="1" applyBorder="1" applyAlignment="1">
      <alignment horizontal="center"/>
    </xf>
    <xf numFmtId="2" fontId="1" fillId="0" borderId="10" xfId="53" applyNumberFormat="1" applyFont="1" applyFill="1" applyBorder="1" applyAlignment="1" applyProtection="1">
      <alignment horizontal="center"/>
      <protection locked="0"/>
    </xf>
    <xf numFmtId="0" fontId="9" fillId="0" borderId="35" xfId="0" applyFont="1" applyFill="1" applyBorder="1" applyAlignment="1">
      <alignment horizontal="left" vertical="center"/>
    </xf>
    <xf numFmtId="0" fontId="9" fillId="0" borderId="36" xfId="0" applyFont="1" applyFill="1" applyBorder="1" applyAlignment="1">
      <alignment horizontal="left" vertical="center"/>
    </xf>
    <xf numFmtId="171" fontId="0" fillId="0" borderId="37" xfId="53" applyFont="1" applyFill="1" applyBorder="1" applyAlignment="1" applyProtection="1">
      <alignment/>
      <protection locked="0"/>
    </xf>
    <xf numFmtId="2" fontId="2" fillId="0" borderId="38" xfId="0" applyNumberFormat="1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0" fontId="6" fillId="0" borderId="26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left"/>
    </xf>
    <xf numFmtId="0" fontId="6" fillId="0" borderId="39" xfId="0" applyFont="1" applyFill="1" applyBorder="1" applyAlignment="1">
      <alignment horizontal="left"/>
    </xf>
    <xf numFmtId="0" fontId="6" fillId="0" borderId="40" xfId="0" applyFont="1" applyFill="1" applyBorder="1" applyAlignment="1">
      <alignment horizontal="left"/>
    </xf>
    <xf numFmtId="49" fontId="9" fillId="0" borderId="41" xfId="0" applyNumberFormat="1" applyFont="1" applyFill="1" applyBorder="1" applyAlignment="1">
      <alignment horizontal="center"/>
    </xf>
    <xf numFmtId="49" fontId="9" fillId="0" borderId="38" xfId="0" applyNumberFormat="1" applyFont="1" applyFill="1" applyBorder="1" applyAlignment="1">
      <alignment horizontal="center"/>
    </xf>
    <xf numFmtId="49" fontId="9" fillId="0" borderId="42" xfId="0" applyNumberFormat="1" applyFont="1" applyFill="1" applyBorder="1" applyAlignment="1">
      <alignment horizontal="center" vertical="center"/>
    </xf>
    <xf numFmtId="49" fontId="9" fillId="0" borderId="43" xfId="0" applyNumberFormat="1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49" fontId="9" fillId="0" borderId="45" xfId="0" applyNumberFormat="1" applyFont="1" applyFill="1" applyBorder="1" applyAlignment="1">
      <alignment horizontal="center"/>
    </xf>
    <xf numFmtId="0" fontId="9" fillId="0" borderId="25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0" fontId="9" fillId="0" borderId="46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right" vertical="center"/>
    </xf>
    <xf numFmtId="0" fontId="12" fillId="0" borderId="37" xfId="0" applyFont="1" applyFill="1" applyBorder="1" applyAlignment="1">
      <alignment horizontal="center"/>
    </xf>
    <xf numFmtId="49" fontId="9" fillId="0" borderId="47" xfId="0" applyNumberFormat="1" applyFont="1" applyFill="1" applyBorder="1" applyAlignment="1">
      <alignment horizontal="center"/>
    </xf>
    <xf numFmtId="0" fontId="10" fillId="33" borderId="48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49" fontId="9" fillId="0" borderId="49" xfId="0" applyNumberFormat="1" applyFont="1" applyFill="1" applyBorder="1" applyAlignment="1">
      <alignment horizontal="center" vertical="center"/>
    </xf>
    <xf numFmtId="49" fontId="9" fillId="0" borderId="50" xfId="0" applyNumberFormat="1" applyFont="1" applyFill="1" applyBorder="1" applyAlignment="1">
      <alignment horizontal="center" vertical="center"/>
    </xf>
    <xf numFmtId="49" fontId="9" fillId="0" borderId="51" xfId="0" applyNumberFormat="1" applyFont="1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49" fontId="9" fillId="0" borderId="47" xfId="0" applyNumberFormat="1" applyFont="1" applyFill="1" applyBorder="1" applyAlignment="1">
      <alignment horizontal="center" wrapText="1"/>
    </xf>
    <xf numFmtId="49" fontId="9" fillId="0" borderId="45" xfId="0" applyNumberFormat="1" applyFont="1" applyFill="1" applyBorder="1" applyAlignment="1">
      <alignment horizontal="center" wrapText="1"/>
    </xf>
    <xf numFmtId="49" fontId="9" fillId="0" borderId="47" xfId="0" applyNumberFormat="1" applyFont="1" applyFill="1" applyBorder="1" applyAlignment="1">
      <alignment horizontal="center" vertical="center" wrapText="1"/>
    </xf>
    <xf numFmtId="49" fontId="9" fillId="0" borderId="45" xfId="0" applyNumberFormat="1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left" vertical="top"/>
    </xf>
    <xf numFmtId="0" fontId="2" fillId="0" borderId="55" xfId="0" applyFont="1" applyFill="1" applyBorder="1" applyAlignment="1">
      <alignment horizontal="left" vertical="top"/>
    </xf>
    <xf numFmtId="0" fontId="2" fillId="0" borderId="56" xfId="0" applyFont="1" applyFill="1" applyBorder="1" applyAlignment="1">
      <alignment horizontal="left" vertical="top"/>
    </xf>
    <xf numFmtId="0" fontId="10" fillId="33" borderId="12" xfId="0" applyFont="1" applyFill="1" applyBorder="1" applyAlignment="1">
      <alignment horizontal="center"/>
    </xf>
    <xf numFmtId="0" fontId="10" fillId="33" borderId="5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"/>
  <sheetViews>
    <sheetView view="pageBreakPreview" zoomScale="68" zoomScaleNormal="75" zoomScaleSheetLayoutView="68" zoomScalePageLayoutView="0" workbookViewId="0" topLeftCell="A1">
      <selection activeCell="M6" sqref="M6"/>
    </sheetView>
  </sheetViews>
  <sheetFormatPr defaultColWidth="9.140625" defaultRowHeight="12.75"/>
  <cols>
    <col min="1" max="1" width="10.421875" style="0" customWidth="1"/>
    <col min="2" max="2" width="40.7109375" style="0" customWidth="1"/>
    <col min="3" max="3" width="20.28125" style="0" customWidth="1"/>
    <col min="4" max="4" width="10.140625" style="0" customWidth="1"/>
    <col min="5" max="5" width="12.00390625" style="0" customWidth="1"/>
    <col min="6" max="6" width="6.421875" style="0" customWidth="1"/>
    <col min="7" max="7" width="14.421875" style="0" customWidth="1"/>
    <col min="8" max="8" width="10.57421875" style="0" customWidth="1"/>
    <col min="9" max="9" width="14.421875" style="0" customWidth="1"/>
    <col min="10" max="10" width="6.421875" style="0" customWidth="1"/>
    <col min="11" max="11" width="13.421875" style="0" customWidth="1"/>
    <col min="12" max="12" width="9.421875" style="0" customWidth="1"/>
    <col min="13" max="13" width="12.7109375" style="0" customWidth="1"/>
    <col min="14" max="14" width="11.421875" style="0" customWidth="1"/>
    <col min="15" max="15" width="12.8515625" style="0" customWidth="1"/>
    <col min="16" max="16" width="9.28125" style="0" customWidth="1"/>
    <col min="17" max="17" width="15.421875" style="0" customWidth="1"/>
    <col min="18" max="18" width="7.8515625" style="0" customWidth="1"/>
    <col min="19" max="19" width="14.140625" style="0" customWidth="1"/>
    <col min="20" max="20" width="7.28125" style="0" customWidth="1"/>
    <col min="21" max="21" width="14.140625" style="0" customWidth="1"/>
    <col min="23" max="23" width="13.8515625" style="0" customWidth="1"/>
    <col min="25" max="25" width="14.28125" style="0" customWidth="1"/>
    <col min="26" max="26" width="8.28125" style="0" customWidth="1"/>
    <col min="27" max="27" width="13.57421875" style="0" customWidth="1"/>
    <col min="28" max="28" width="7.8515625" style="0" customWidth="1"/>
    <col min="29" max="29" width="14.00390625" style="0" customWidth="1"/>
    <col min="30" max="30" width="12.8515625" style="0" customWidth="1"/>
    <col min="31" max="31" width="14.7109375" style="0" customWidth="1"/>
    <col min="32" max="32" width="8.140625" style="0" customWidth="1"/>
    <col min="33" max="33" width="11.00390625" style="0" customWidth="1"/>
  </cols>
  <sheetData>
    <row r="1" spans="1:32" ht="48.75" customHeight="1">
      <c r="A1" s="88" t="s">
        <v>2</v>
      </c>
      <c r="B1" s="89"/>
      <c r="C1" s="89"/>
      <c r="D1" s="89"/>
      <c r="E1" s="89"/>
      <c r="F1" s="89"/>
      <c r="G1" s="4"/>
      <c r="H1" s="105" t="s">
        <v>48</v>
      </c>
      <c r="I1" s="105"/>
      <c r="J1" s="10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6"/>
    </row>
    <row r="2" spans="1:32" s="41" customFormat="1" ht="22.5" customHeight="1">
      <c r="A2" s="34" t="s">
        <v>12</v>
      </c>
      <c r="B2" s="35"/>
      <c r="C2" s="36"/>
      <c r="D2" s="36"/>
      <c r="E2" s="30" t="s">
        <v>25</v>
      </c>
      <c r="F2" s="31"/>
      <c r="G2" s="32"/>
      <c r="H2" s="32"/>
      <c r="I2" s="37"/>
      <c r="J2" s="38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40"/>
    </row>
    <row r="3" spans="1:32" s="41" customFormat="1" ht="21.75" customHeight="1">
      <c r="A3" s="34" t="s">
        <v>1</v>
      </c>
      <c r="B3" s="42"/>
      <c r="C3" s="43"/>
      <c r="D3" s="36"/>
      <c r="E3" s="102" t="s">
        <v>26</v>
      </c>
      <c r="F3" s="103"/>
      <c r="G3" s="103"/>
      <c r="H3" s="103"/>
      <c r="I3" s="104"/>
      <c r="J3" s="38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40"/>
    </row>
    <row r="4" spans="1:32" s="41" customFormat="1" ht="21.75" customHeight="1">
      <c r="A4" s="44" t="s">
        <v>28</v>
      </c>
      <c r="B4" s="42"/>
      <c r="C4" s="43"/>
      <c r="D4" s="36"/>
      <c r="E4" s="36"/>
      <c r="F4" s="36"/>
      <c r="G4" s="45"/>
      <c r="H4" s="45"/>
      <c r="I4" s="45"/>
      <c r="J4" s="38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40"/>
    </row>
    <row r="5" spans="1:32" s="41" customFormat="1" ht="27" customHeight="1">
      <c r="A5" s="44" t="s">
        <v>17</v>
      </c>
      <c r="B5" s="72" t="s">
        <v>27</v>
      </c>
      <c r="C5" s="73"/>
      <c r="D5" s="73"/>
      <c r="E5" s="73"/>
      <c r="F5" s="73"/>
      <c r="G5" s="73"/>
      <c r="H5" s="73"/>
      <c r="I5" s="74"/>
      <c r="J5" s="69" t="s">
        <v>29</v>
      </c>
      <c r="K5" s="70"/>
      <c r="L5" s="70"/>
      <c r="M5" s="71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40"/>
    </row>
    <row r="6" spans="1:32" s="41" customFormat="1" ht="24" customHeight="1" thickBot="1">
      <c r="A6" s="46" t="s">
        <v>30</v>
      </c>
      <c r="B6" s="47"/>
      <c r="C6" s="36"/>
      <c r="D6" s="48"/>
      <c r="E6" s="48"/>
      <c r="F6" s="48"/>
      <c r="G6" s="45"/>
      <c r="H6" s="45"/>
      <c r="I6" s="45"/>
      <c r="J6" s="38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40"/>
    </row>
    <row r="7" spans="1:32" ht="15.75">
      <c r="A7" s="90" t="s">
        <v>0</v>
      </c>
      <c r="B7" s="94" t="s">
        <v>3</v>
      </c>
      <c r="C7" s="94" t="s">
        <v>4</v>
      </c>
      <c r="D7" s="94"/>
      <c r="E7" s="94" t="s">
        <v>5</v>
      </c>
      <c r="F7" s="94"/>
      <c r="G7" s="49"/>
      <c r="H7" s="50"/>
      <c r="I7" s="49"/>
      <c r="J7" s="51"/>
      <c r="K7" s="52"/>
      <c r="L7" s="50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49"/>
      <c r="AF7" s="50"/>
    </row>
    <row r="8" spans="1:32" ht="76.5" customHeight="1">
      <c r="A8" s="91"/>
      <c r="B8" s="95"/>
      <c r="C8" s="95"/>
      <c r="D8" s="95"/>
      <c r="E8" s="98" t="s">
        <v>31</v>
      </c>
      <c r="F8" s="99"/>
      <c r="G8" s="75" t="s">
        <v>33</v>
      </c>
      <c r="H8" s="76"/>
      <c r="I8" s="75" t="s">
        <v>13</v>
      </c>
      <c r="J8" s="87"/>
      <c r="K8" s="81" t="s">
        <v>14</v>
      </c>
      <c r="L8" s="76"/>
      <c r="M8" s="81" t="s">
        <v>15</v>
      </c>
      <c r="N8" s="76"/>
      <c r="O8" s="81" t="s">
        <v>16</v>
      </c>
      <c r="P8" s="76"/>
      <c r="Q8" s="81" t="s">
        <v>18</v>
      </c>
      <c r="R8" s="76"/>
      <c r="S8" s="81" t="s">
        <v>19</v>
      </c>
      <c r="T8" s="76"/>
      <c r="U8" s="81" t="s">
        <v>20</v>
      </c>
      <c r="V8" s="76"/>
      <c r="W8" s="81" t="s">
        <v>21</v>
      </c>
      <c r="X8" s="76"/>
      <c r="Y8" s="75" t="s">
        <v>22</v>
      </c>
      <c r="Z8" s="76"/>
      <c r="AA8" s="81" t="s">
        <v>23</v>
      </c>
      <c r="AB8" s="76"/>
      <c r="AC8" s="75" t="s">
        <v>24</v>
      </c>
      <c r="AD8" s="76"/>
      <c r="AE8" s="75" t="s">
        <v>38</v>
      </c>
      <c r="AF8" s="76"/>
    </row>
    <row r="9" spans="1:32" ht="45" customHeight="1">
      <c r="A9" s="92"/>
      <c r="B9" s="96"/>
      <c r="C9" s="19"/>
      <c r="D9" s="20"/>
      <c r="E9" s="100" t="s">
        <v>32</v>
      </c>
      <c r="F9" s="101"/>
      <c r="G9" s="53"/>
      <c r="H9" s="54"/>
      <c r="I9" s="53"/>
      <c r="J9" s="55"/>
      <c r="K9" s="56"/>
      <c r="L9" s="54"/>
      <c r="M9" s="56"/>
      <c r="N9" s="54"/>
      <c r="O9" s="56"/>
      <c r="P9" s="54"/>
      <c r="Q9" s="56"/>
      <c r="R9" s="54"/>
      <c r="S9" s="56"/>
      <c r="T9" s="54"/>
      <c r="U9" s="56"/>
      <c r="V9" s="54"/>
      <c r="W9" s="56"/>
      <c r="X9" s="54"/>
      <c r="Y9" s="53"/>
      <c r="Z9" s="54"/>
      <c r="AA9" s="56"/>
      <c r="AB9" s="54"/>
      <c r="AC9" s="77" t="s">
        <v>34</v>
      </c>
      <c r="AD9" s="78"/>
      <c r="AE9" s="77" t="s">
        <v>34</v>
      </c>
      <c r="AF9" s="78"/>
    </row>
    <row r="10" spans="1:32" ht="34.5" customHeight="1" thickBot="1">
      <c r="A10" s="93"/>
      <c r="B10" s="97"/>
      <c r="C10" s="79" t="s">
        <v>6</v>
      </c>
      <c r="D10" s="80"/>
      <c r="E10" s="22" t="s">
        <v>7</v>
      </c>
      <c r="F10" s="23" t="s">
        <v>8</v>
      </c>
      <c r="G10" s="57" t="s">
        <v>9</v>
      </c>
      <c r="H10" s="58" t="s">
        <v>8</v>
      </c>
      <c r="I10" s="57" t="s">
        <v>9</v>
      </c>
      <c r="J10" s="59" t="s">
        <v>8</v>
      </c>
      <c r="K10" s="60" t="s">
        <v>9</v>
      </c>
      <c r="L10" s="58" t="s">
        <v>8</v>
      </c>
      <c r="M10" s="60" t="s">
        <v>9</v>
      </c>
      <c r="N10" s="58" t="s">
        <v>8</v>
      </c>
      <c r="O10" s="60" t="s">
        <v>9</v>
      </c>
      <c r="P10" s="58" t="s">
        <v>8</v>
      </c>
      <c r="Q10" s="60" t="s">
        <v>9</v>
      </c>
      <c r="R10" s="58" t="s">
        <v>8</v>
      </c>
      <c r="S10" s="60" t="s">
        <v>9</v>
      </c>
      <c r="T10" s="58" t="s">
        <v>8</v>
      </c>
      <c r="U10" s="60" t="s">
        <v>9</v>
      </c>
      <c r="V10" s="58" t="s">
        <v>8</v>
      </c>
      <c r="W10" s="60" t="s">
        <v>9</v>
      </c>
      <c r="X10" s="58" t="s">
        <v>8</v>
      </c>
      <c r="Y10" s="57" t="s">
        <v>9</v>
      </c>
      <c r="Z10" s="58" t="s">
        <v>8</v>
      </c>
      <c r="AA10" s="60" t="s">
        <v>9</v>
      </c>
      <c r="AB10" s="58" t="s">
        <v>8</v>
      </c>
      <c r="AC10" s="57" t="s">
        <v>9</v>
      </c>
      <c r="AD10" s="67" t="s">
        <v>8</v>
      </c>
      <c r="AE10" s="57" t="s">
        <v>9</v>
      </c>
      <c r="AF10" s="61" t="s">
        <v>8</v>
      </c>
    </row>
    <row r="11" spans="1:33" ht="43.5" customHeight="1" thickBot="1">
      <c r="A11" s="65">
        <v>1</v>
      </c>
      <c r="B11" s="12" t="s">
        <v>35</v>
      </c>
      <c r="C11" s="7">
        <v>82227.96</v>
      </c>
      <c r="D11" s="62">
        <f>(C11/$C$15)</f>
        <v>0.5539392809932616</v>
      </c>
      <c r="E11" s="24">
        <f>C11*F11/100</f>
        <v>2235.110000304823</v>
      </c>
      <c r="F11" s="63">
        <v>2.718187342</v>
      </c>
      <c r="G11" s="28">
        <f>$C11*H11/100</f>
        <v>6666.070833719073</v>
      </c>
      <c r="H11" s="25">
        <v>8.106817722</v>
      </c>
      <c r="I11" s="28">
        <f>$C11*J11/100</f>
        <v>6666.070833719073</v>
      </c>
      <c r="J11" s="25">
        <v>8.106817722</v>
      </c>
      <c r="K11" s="28">
        <f>$C11*L11/100</f>
        <v>6666.070833719073</v>
      </c>
      <c r="L11" s="25">
        <v>8.106817722</v>
      </c>
      <c r="M11" s="28">
        <f>$C11*N11/100</f>
        <v>6666.070833719073</v>
      </c>
      <c r="N11" s="25">
        <v>8.106817722</v>
      </c>
      <c r="O11" s="28">
        <f>$C11*P11/100</f>
        <v>6666.070833719073</v>
      </c>
      <c r="P11" s="25">
        <v>8.106817722</v>
      </c>
      <c r="Q11" s="28">
        <f>$C11*R11/100</f>
        <v>6666.070833719073</v>
      </c>
      <c r="R11" s="25">
        <v>8.106817722</v>
      </c>
      <c r="S11" s="28">
        <f>$C11*T11/100</f>
        <v>6666.070833719073</v>
      </c>
      <c r="T11" s="25">
        <v>8.106817722</v>
      </c>
      <c r="U11" s="28">
        <f>$C11*V11/100</f>
        <v>6666.070833719073</v>
      </c>
      <c r="V11" s="25">
        <v>8.106817722</v>
      </c>
      <c r="W11" s="28">
        <f>$C11*X11/100</f>
        <v>6666.070833719073</v>
      </c>
      <c r="X11" s="25">
        <v>8.106817722</v>
      </c>
      <c r="Y11" s="28">
        <f>$C11*Z11/100</f>
        <v>6666.070833719073</v>
      </c>
      <c r="Z11" s="25">
        <v>8.106817722</v>
      </c>
      <c r="AA11" s="28">
        <f>$C11*AB11/100</f>
        <v>6666.070833719073</v>
      </c>
      <c r="AB11" s="25">
        <v>8.106817722</v>
      </c>
      <c r="AC11" s="28">
        <f>$C11*AD11/100</f>
        <v>6666.070833719073</v>
      </c>
      <c r="AD11" s="66">
        <v>8.106817722</v>
      </c>
      <c r="AE11" s="28">
        <f>SUM(E11,G11,I11,K11,M11,O11,Q11,S11,U11,W11,Y11,AA11,AC11,)</f>
        <v>82227.9600049337</v>
      </c>
      <c r="AF11" s="8">
        <f>SUM(F11,H11,J11,L11,N11,P11,R11,T11,V11,X11,Z11,AB11,AD11)</f>
        <v>100.00000000600002</v>
      </c>
      <c r="AG11" s="3"/>
    </row>
    <row r="12" spans="1:33" ht="28.5" customHeight="1">
      <c r="A12" s="64">
        <v>2</v>
      </c>
      <c r="B12" s="13" t="s">
        <v>36</v>
      </c>
      <c r="C12" s="9">
        <v>36859.23</v>
      </c>
      <c r="D12" s="62">
        <f>(C12/$C$15)</f>
        <v>0.24830696716986847</v>
      </c>
      <c r="E12" s="24">
        <f>C12*F12/100</f>
        <v>7002.129998456451</v>
      </c>
      <c r="F12" s="63">
        <v>18.99695137</v>
      </c>
      <c r="G12" s="28">
        <f>$C12*H12/100</f>
        <v>2488.091666979592</v>
      </c>
      <c r="H12" s="25">
        <v>6.750254053</v>
      </c>
      <c r="I12" s="28">
        <f>$C12*J12/100</f>
        <v>2488.091666979592</v>
      </c>
      <c r="J12" s="25">
        <v>6.750254053</v>
      </c>
      <c r="K12" s="28">
        <f>$C12*L12/100</f>
        <v>2488.091666979592</v>
      </c>
      <c r="L12" s="25">
        <v>6.750254053</v>
      </c>
      <c r="M12" s="28">
        <f>$C12*N12/100</f>
        <v>2488.091666979592</v>
      </c>
      <c r="N12" s="25">
        <v>6.750254053</v>
      </c>
      <c r="O12" s="28">
        <f>$C12*P12/100</f>
        <v>2488.091666979592</v>
      </c>
      <c r="P12" s="25">
        <v>6.750254053</v>
      </c>
      <c r="Q12" s="28">
        <f>$C12*R12/100</f>
        <v>2488.091666979592</v>
      </c>
      <c r="R12" s="25">
        <v>6.750254053</v>
      </c>
      <c r="S12" s="28">
        <f>$C12*T12/100</f>
        <v>2488.091666979592</v>
      </c>
      <c r="T12" s="25">
        <v>6.750254053</v>
      </c>
      <c r="U12" s="28">
        <f>$C12*V12/100</f>
        <v>2488.091666979592</v>
      </c>
      <c r="V12" s="25">
        <v>6.750254053</v>
      </c>
      <c r="W12" s="28">
        <f>$C12*X12/100</f>
        <v>2488.091666979592</v>
      </c>
      <c r="X12" s="25">
        <v>6.750254053</v>
      </c>
      <c r="Y12" s="28">
        <f>$C12*Z12/100</f>
        <v>2488.091666979592</v>
      </c>
      <c r="Z12" s="25">
        <v>6.750254053</v>
      </c>
      <c r="AA12" s="28">
        <f>$C12*AB12/100</f>
        <v>2488.091666979592</v>
      </c>
      <c r="AB12" s="25">
        <v>6.750254053</v>
      </c>
      <c r="AC12" s="28">
        <f>$C12*AD12/100</f>
        <v>2488.091666979592</v>
      </c>
      <c r="AD12" s="25">
        <v>6.750254053</v>
      </c>
      <c r="AE12" s="28">
        <f>SUM(E12,G12,I12,K12,M12,O12,Q12,S12,U12,W12,Y12,AA12,AC12,)</f>
        <v>36859.23000221155</v>
      </c>
      <c r="AF12" s="8">
        <f>SUM(F12,H12,J12,L12,N12,P12,R12,T12,V12,X12,Z12,AB12,AD12)</f>
        <v>100.00000000600004</v>
      </c>
      <c r="AG12" s="3"/>
    </row>
    <row r="13" spans="1:33" ht="27.75" customHeight="1">
      <c r="A13" s="82" t="s">
        <v>10</v>
      </c>
      <c r="B13" s="83"/>
      <c r="C13" s="1">
        <f>SUM(C11:C12)</f>
        <v>119087.19</v>
      </c>
      <c r="D13" s="2">
        <f>SUM(D11:D12)</f>
        <v>0.8022462481631301</v>
      </c>
      <c r="E13" s="26">
        <f>SUM(E11:E12)</f>
        <v>9237.239998761273</v>
      </c>
      <c r="F13" s="27">
        <f>E13/$C$15</f>
        <v>0.062227861219906415</v>
      </c>
      <c r="G13" s="26">
        <f>SUM(G11:G12)</f>
        <v>9154.162500698665</v>
      </c>
      <c r="H13" s="27">
        <f>G13/$C$15</f>
        <v>0.06166819891594654</v>
      </c>
      <c r="I13" s="26">
        <f>SUM(I11:I12)</f>
        <v>9154.162500698665</v>
      </c>
      <c r="J13" s="27">
        <f>I13/$C$15</f>
        <v>0.06166819891594654</v>
      </c>
      <c r="K13" s="26">
        <f>SUM(K11:K12)</f>
        <v>9154.162500698665</v>
      </c>
      <c r="L13" s="27">
        <f>K13/$C$15</f>
        <v>0.06166819891594654</v>
      </c>
      <c r="M13" s="26">
        <f>SUM(M11:M12)</f>
        <v>9154.162500698665</v>
      </c>
      <c r="N13" s="27">
        <f>M13/$C$15</f>
        <v>0.06166819891594654</v>
      </c>
      <c r="O13" s="26">
        <f>SUM(O11:O12)</f>
        <v>9154.162500698665</v>
      </c>
      <c r="P13" s="27">
        <f>O13/$C$15</f>
        <v>0.06166819891594654</v>
      </c>
      <c r="Q13" s="26">
        <f>SUM(Q11:Q12)</f>
        <v>9154.162500698665</v>
      </c>
      <c r="R13" s="25">
        <v>6.750254053</v>
      </c>
      <c r="S13" s="26">
        <f>SUM(S11:S12)</f>
        <v>9154.162500698665</v>
      </c>
      <c r="T13" s="27">
        <f>S13/$C$15</f>
        <v>0.06166819891594654</v>
      </c>
      <c r="U13" s="26">
        <f>SUM(U11:U12)</f>
        <v>9154.162500698665</v>
      </c>
      <c r="V13" s="27">
        <f>U13/$C$15</f>
        <v>0.06166819891594654</v>
      </c>
      <c r="W13" s="26">
        <f>SUM(W11:W12)</f>
        <v>9154.162500698665</v>
      </c>
      <c r="X13" s="27">
        <f>W13/$C$15</f>
        <v>0.06166819891594654</v>
      </c>
      <c r="Y13" s="26">
        <f>SUM(Y11:Y12)</f>
        <v>9154.162500698665</v>
      </c>
      <c r="Z13" s="27">
        <f>Y13/$C$15</f>
        <v>0.06166819891594654</v>
      </c>
      <c r="AA13" s="26">
        <f>SUM(AA11:AA12)</f>
        <v>9154.162500698665</v>
      </c>
      <c r="AB13" s="27">
        <f>AA13/$C$15</f>
        <v>0.06166819891594654</v>
      </c>
      <c r="AC13" s="26">
        <f>SUM(AC11:AC12)</f>
        <v>9154.162500698665</v>
      </c>
      <c r="AD13" s="27">
        <f>AC13/$C$15</f>
        <v>0.06166819891594654</v>
      </c>
      <c r="AE13" s="26">
        <f>SUM(AE11:AE12)</f>
        <v>119087.19000714525</v>
      </c>
      <c r="AF13" s="29">
        <f>AE13/$C$15</f>
        <v>0.8022462482112649</v>
      </c>
      <c r="AG13" s="3"/>
    </row>
    <row r="14" spans="1:32" ht="27.75" customHeight="1">
      <c r="A14" s="14"/>
      <c r="B14" s="16" t="s">
        <v>37</v>
      </c>
      <c r="C14" s="17">
        <f>C13*24.65000644%</f>
        <v>29355.000004215035</v>
      </c>
      <c r="D14" s="15">
        <f>C14/$C$15</f>
        <v>0.1977537518368699</v>
      </c>
      <c r="E14" s="17">
        <f>E13*24.65000644%</f>
        <v>2276.98025457291</v>
      </c>
      <c r="F14" s="27">
        <f>E14/$C$15</f>
        <v>0.015339171798181193</v>
      </c>
      <c r="G14" s="17">
        <f>G13*24.65000644%</f>
        <v>2256.501645950286</v>
      </c>
      <c r="H14" s="27">
        <f>G14/$C$15</f>
        <v>0.015201215004212832</v>
      </c>
      <c r="I14" s="17">
        <f>I13*24.65000644%</f>
        <v>2256.501645950286</v>
      </c>
      <c r="J14" s="27">
        <f>I14/$C$15</f>
        <v>0.015201215004212832</v>
      </c>
      <c r="K14" s="17">
        <f>K13*24.65000644%</f>
        <v>2256.501645950286</v>
      </c>
      <c r="L14" s="27">
        <f>K14/$C$15</f>
        <v>0.015201215004212832</v>
      </c>
      <c r="M14" s="17">
        <f>M13*24.65000644%</f>
        <v>2256.501645950286</v>
      </c>
      <c r="N14" s="27">
        <f>M14/$C$15</f>
        <v>0.015201215004212832</v>
      </c>
      <c r="O14" s="17">
        <f>O13*24.65000644%</f>
        <v>2256.501645950286</v>
      </c>
      <c r="P14" s="27">
        <f>O14/$C$15</f>
        <v>0.015201215004212832</v>
      </c>
      <c r="Q14" s="17">
        <f>Q13*24.65000644%</f>
        <v>2256.501645950286</v>
      </c>
      <c r="R14" s="27">
        <f>Q14/$C$15</f>
        <v>0.015201215004212832</v>
      </c>
      <c r="S14" s="17">
        <f>S13*24.65000644%</f>
        <v>2256.501645950286</v>
      </c>
      <c r="T14" s="27">
        <f>S14/$C$15</f>
        <v>0.015201215004212832</v>
      </c>
      <c r="U14" s="17">
        <f>U13*24.65000644%</f>
        <v>2256.501645950286</v>
      </c>
      <c r="V14" s="27">
        <f>U14/$C$15</f>
        <v>0.015201215004212832</v>
      </c>
      <c r="W14" s="17">
        <f>W13*24.65000644%</f>
        <v>2256.501645950286</v>
      </c>
      <c r="X14" s="27">
        <f>W14/$C$15</f>
        <v>0.015201215004212832</v>
      </c>
      <c r="Y14" s="17">
        <f>Y13*24.65000644%</f>
        <v>2256.501645950286</v>
      </c>
      <c r="Z14" s="27">
        <f>Y14/$C$15</f>
        <v>0.015201215004212832</v>
      </c>
      <c r="AA14" s="17">
        <f>AA13*24.65000644%</f>
        <v>2256.501645950286</v>
      </c>
      <c r="AB14" s="27">
        <f>AA14/$C$15</f>
        <v>0.015201215004212832</v>
      </c>
      <c r="AC14" s="17">
        <f>AC13*24.65000644%</f>
        <v>2256.501645950286</v>
      </c>
      <c r="AD14" s="27">
        <f>AC14/$C$15</f>
        <v>0.015201215004212832</v>
      </c>
      <c r="AE14" s="17">
        <f>AE13*24.65000644%</f>
        <v>29355.00000597634</v>
      </c>
      <c r="AF14" s="29">
        <f>AE14/$C$15</f>
        <v>0.19775375184873517</v>
      </c>
    </row>
    <row r="15" spans="1:32" ht="36" customHeight="1" thickBot="1">
      <c r="A15" s="84" t="s">
        <v>11</v>
      </c>
      <c r="B15" s="85"/>
      <c r="C15" s="18">
        <f>SUM(C13:C14)</f>
        <v>148442.19000421505</v>
      </c>
      <c r="D15" s="10">
        <f>SUM(D13:D14)</f>
        <v>1</v>
      </c>
      <c r="E15" s="11">
        <f>SUM(E13:E14)</f>
        <v>11514.220253334184</v>
      </c>
      <c r="F15" s="10">
        <f>E15/$C$15</f>
        <v>0.07756703301808761</v>
      </c>
      <c r="G15" s="11">
        <f>E15+G13+G14</f>
        <v>22924.884399983137</v>
      </c>
      <c r="H15" s="10">
        <f>G15/$C$15</f>
        <v>0.154436446938247</v>
      </c>
      <c r="I15" s="11">
        <f>G15+I13+I14</f>
        <v>34335.54854663209</v>
      </c>
      <c r="J15" s="10">
        <f>I15/$C$15</f>
        <v>0.23130586085840638</v>
      </c>
      <c r="K15" s="11">
        <f>I15+K13+K14</f>
        <v>45746.21269328104</v>
      </c>
      <c r="L15" s="10">
        <f>K15/$C$15</f>
        <v>0.30817527477856577</v>
      </c>
      <c r="M15" s="11">
        <f>K15+M13+M14</f>
        <v>57156.876839929995</v>
      </c>
      <c r="N15" s="10">
        <f>M15/$C$15</f>
        <v>0.38504468869872516</v>
      </c>
      <c r="O15" s="11">
        <f>M15+O13+O14</f>
        <v>68567.54098657894</v>
      </c>
      <c r="P15" s="10">
        <f>O15/$C$15</f>
        <v>0.4619141026188845</v>
      </c>
      <c r="Q15" s="11">
        <f>O15+Q13+Q14</f>
        <v>79978.2051332279</v>
      </c>
      <c r="R15" s="10">
        <f>Q15/$C$15</f>
        <v>0.5387835165390439</v>
      </c>
      <c r="S15" s="11">
        <f>Q15+S13+S14</f>
        <v>91388.86927987685</v>
      </c>
      <c r="T15" s="10">
        <f>S15/$C$15</f>
        <v>0.6156529304592032</v>
      </c>
      <c r="U15" s="11">
        <f>S15+U13+U14</f>
        <v>102799.5334265258</v>
      </c>
      <c r="V15" s="10">
        <f>U15/$C$15</f>
        <v>0.6925223443793627</v>
      </c>
      <c r="W15" s="11">
        <f>U15+W13+W14</f>
        <v>114210.19757317475</v>
      </c>
      <c r="X15" s="10">
        <f>W15/$C$15</f>
        <v>0.769391758299522</v>
      </c>
      <c r="Y15" s="11">
        <f>W15+Y13+Y14</f>
        <v>125620.8617198237</v>
      </c>
      <c r="Z15" s="10">
        <f>Y15/$C$15</f>
        <v>0.8462611722196814</v>
      </c>
      <c r="AA15" s="11">
        <f>Y15+AA13+AA14</f>
        <v>137031.52586647266</v>
      </c>
      <c r="AB15" s="10">
        <f>AA15/$C$15</f>
        <v>0.9231305861398408</v>
      </c>
      <c r="AC15" s="11">
        <f>AA15+AC13+AC14</f>
        <v>148442.1900131216</v>
      </c>
      <c r="AD15" s="10">
        <f>AC15/$C$15</f>
        <v>1.0000000000600002</v>
      </c>
      <c r="AE15" s="11">
        <f>SUM(AE13:AE14)</f>
        <v>148442.19001312158</v>
      </c>
      <c r="AF15" s="33">
        <f>SUM(AF13:AF14)</f>
        <v>1.00000000006</v>
      </c>
    </row>
    <row r="16" spans="1:6" ht="36" customHeight="1">
      <c r="A16" s="86"/>
      <c r="B16" s="86"/>
      <c r="C16" s="86"/>
      <c r="D16" s="86"/>
      <c r="E16" s="86"/>
      <c r="F16" s="86"/>
    </row>
    <row r="21" spans="2:5" ht="12.75">
      <c r="B21" s="21">
        <v>41182</v>
      </c>
      <c r="C21" s="21">
        <v>41639</v>
      </c>
      <c r="E21">
        <f>DATEDIF(B21,C21,"M")</f>
        <v>15</v>
      </c>
    </row>
  </sheetData>
  <sheetProtection/>
  <mergeCells count="30">
    <mergeCell ref="Q8:R8"/>
    <mergeCell ref="A1:F1"/>
    <mergeCell ref="A7:A10"/>
    <mergeCell ref="B7:B10"/>
    <mergeCell ref="C7:D8"/>
    <mergeCell ref="E7:F7"/>
    <mergeCell ref="E8:F8"/>
    <mergeCell ref="E9:F9"/>
    <mergeCell ref="E3:I3"/>
    <mergeCell ref="H1:J1"/>
    <mergeCell ref="A13:B13"/>
    <mergeCell ref="A15:B15"/>
    <mergeCell ref="A16:F16"/>
    <mergeCell ref="S8:T8"/>
    <mergeCell ref="U8:V8"/>
    <mergeCell ref="W8:X8"/>
    <mergeCell ref="G8:H8"/>
    <mergeCell ref="I8:J8"/>
    <mergeCell ref="K8:L8"/>
    <mergeCell ref="M8:N8"/>
    <mergeCell ref="J5:M5"/>
    <mergeCell ref="B5:I5"/>
    <mergeCell ref="AC8:AD8"/>
    <mergeCell ref="AC9:AD9"/>
    <mergeCell ref="AE9:AF9"/>
    <mergeCell ref="C10:D10"/>
    <mergeCell ref="Y8:Z8"/>
    <mergeCell ref="AA8:AB8"/>
    <mergeCell ref="AE8:AF8"/>
    <mergeCell ref="O8:P8"/>
  </mergeCells>
  <printOptions horizontalCentered="1"/>
  <pageMargins left="0.7874015748031497" right="0.5905511811023623" top="0.7874015748031497" bottom="0.7874015748031497" header="0.5118110236220472" footer="0.5118110236220472"/>
  <pageSetup horizontalDpi="600" verticalDpi="600" orientation="landscape" paperSize="9" scale="33" r:id="rId1"/>
  <colBreaks count="1" manualBreakCount="1">
    <brk id="32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21"/>
  <sheetViews>
    <sheetView tabSelected="1" view="pageBreakPreview" zoomScale="68" zoomScaleNormal="75" zoomScaleSheetLayoutView="68" zoomScalePageLayoutView="0" workbookViewId="0" topLeftCell="C1">
      <selection activeCell="H16" sqref="H16"/>
    </sheetView>
  </sheetViews>
  <sheetFormatPr defaultColWidth="9.140625" defaultRowHeight="12.75"/>
  <cols>
    <col min="1" max="1" width="10.421875" style="0" customWidth="1"/>
    <col min="2" max="2" width="40.7109375" style="0" customWidth="1"/>
    <col min="3" max="3" width="20.28125" style="0" customWidth="1"/>
    <col min="4" max="4" width="10.140625" style="0" customWidth="1"/>
    <col min="5" max="5" width="13.7109375" style="0" customWidth="1"/>
    <col min="6" max="6" width="9.7109375" style="0" customWidth="1"/>
    <col min="7" max="7" width="14.421875" style="0" customWidth="1"/>
    <col min="8" max="8" width="10.57421875" style="0" customWidth="1"/>
    <col min="9" max="9" width="14.140625" style="0" customWidth="1"/>
    <col min="11" max="11" width="13.8515625" style="0" customWidth="1"/>
    <col min="13" max="13" width="14.28125" style="0" customWidth="1"/>
    <col min="14" max="14" width="8.28125" style="0" customWidth="1"/>
    <col min="15" max="15" width="13.57421875" style="0" customWidth="1"/>
    <col min="16" max="16" width="7.8515625" style="0" customWidth="1"/>
    <col min="17" max="17" width="14.00390625" style="0" customWidth="1"/>
    <col min="18" max="18" width="12.8515625" style="0" customWidth="1"/>
    <col min="19" max="19" width="14.7109375" style="0" customWidth="1"/>
    <col min="20" max="20" width="8.140625" style="0" customWidth="1"/>
    <col min="21" max="21" width="11.00390625" style="0" customWidth="1"/>
  </cols>
  <sheetData>
    <row r="1" spans="1:20" ht="48.75" customHeight="1">
      <c r="A1" s="88" t="s">
        <v>2</v>
      </c>
      <c r="B1" s="89"/>
      <c r="C1" s="89"/>
      <c r="D1" s="89"/>
      <c r="E1" s="89"/>
      <c r="F1" s="89"/>
      <c r="G1" s="106" t="s">
        <v>47</v>
      </c>
      <c r="H1" s="10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6"/>
    </row>
    <row r="2" spans="1:20" s="41" customFormat="1" ht="22.5" customHeight="1">
      <c r="A2" s="34" t="s">
        <v>12</v>
      </c>
      <c r="B2" s="35"/>
      <c r="C2" s="36"/>
      <c r="D2" s="36"/>
      <c r="E2" s="30" t="s">
        <v>25</v>
      </c>
      <c r="F2" s="31"/>
      <c r="G2" s="32"/>
      <c r="H2" s="32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40"/>
    </row>
    <row r="3" spans="1:20" s="41" customFormat="1" ht="21.75" customHeight="1">
      <c r="A3" s="34" t="s">
        <v>1</v>
      </c>
      <c r="B3" s="42"/>
      <c r="C3" s="43"/>
      <c r="D3" s="36"/>
      <c r="E3" s="102" t="s">
        <v>26</v>
      </c>
      <c r="F3" s="103"/>
      <c r="G3" s="103"/>
      <c r="H3" s="103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40"/>
    </row>
    <row r="4" spans="1:20" s="41" customFormat="1" ht="21.75" customHeight="1">
      <c r="A4" s="44" t="s">
        <v>28</v>
      </c>
      <c r="B4" s="42"/>
      <c r="C4" s="43"/>
      <c r="D4" s="36"/>
      <c r="E4" s="36"/>
      <c r="F4" s="36"/>
      <c r="G4" s="45"/>
      <c r="H4" s="45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40"/>
    </row>
    <row r="5" spans="1:20" s="41" customFormat="1" ht="27" customHeight="1">
      <c r="A5" s="44" t="s">
        <v>17</v>
      </c>
      <c r="B5" s="72" t="s">
        <v>27</v>
      </c>
      <c r="C5" s="73"/>
      <c r="D5" s="73"/>
      <c r="E5" s="73"/>
      <c r="F5" s="73"/>
      <c r="G5" s="73"/>
      <c r="H5" s="73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40"/>
    </row>
    <row r="6" spans="1:20" s="41" customFormat="1" ht="24" customHeight="1" thickBot="1">
      <c r="A6" s="46" t="s">
        <v>30</v>
      </c>
      <c r="B6" s="47"/>
      <c r="C6" s="36"/>
      <c r="D6" s="48"/>
      <c r="E6" s="48"/>
      <c r="F6" s="48"/>
      <c r="G6" s="45"/>
      <c r="H6" s="45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40"/>
    </row>
    <row r="7" spans="1:20" ht="15.75">
      <c r="A7" s="90" t="s">
        <v>0</v>
      </c>
      <c r="B7" s="94" t="s">
        <v>3</v>
      </c>
      <c r="C7" s="94" t="s">
        <v>4</v>
      </c>
      <c r="D7" s="94"/>
      <c r="E7" s="94" t="s">
        <v>5</v>
      </c>
      <c r="F7" s="94"/>
      <c r="G7" s="49"/>
      <c r="H7" s="50"/>
      <c r="I7" s="51"/>
      <c r="J7" s="51"/>
      <c r="K7" s="51"/>
      <c r="L7" s="51"/>
      <c r="M7" s="51"/>
      <c r="N7" s="51"/>
      <c r="O7" s="51"/>
      <c r="P7" s="51"/>
      <c r="Q7" s="51"/>
      <c r="R7" s="51"/>
      <c r="S7" s="49"/>
      <c r="T7" s="50"/>
    </row>
    <row r="8" spans="1:20" ht="76.5" customHeight="1">
      <c r="A8" s="91"/>
      <c r="B8" s="95"/>
      <c r="C8" s="95"/>
      <c r="D8" s="95"/>
      <c r="E8" s="98" t="s">
        <v>39</v>
      </c>
      <c r="F8" s="99"/>
      <c r="G8" s="75" t="s">
        <v>40</v>
      </c>
      <c r="H8" s="76"/>
      <c r="I8" s="81" t="s">
        <v>41</v>
      </c>
      <c r="J8" s="76"/>
      <c r="K8" s="81" t="s">
        <v>42</v>
      </c>
      <c r="L8" s="76"/>
      <c r="M8" s="75" t="s">
        <v>43</v>
      </c>
      <c r="N8" s="76"/>
      <c r="O8" s="81" t="s">
        <v>44</v>
      </c>
      <c r="P8" s="76"/>
      <c r="Q8" s="75" t="s">
        <v>45</v>
      </c>
      <c r="R8" s="76"/>
      <c r="S8" s="75" t="s">
        <v>38</v>
      </c>
      <c r="T8" s="76"/>
    </row>
    <row r="9" spans="1:20" ht="45" customHeight="1">
      <c r="A9" s="92"/>
      <c r="B9" s="96"/>
      <c r="C9" s="19"/>
      <c r="D9" s="20"/>
      <c r="E9" s="100" t="s">
        <v>34</v>
      </c>
      <c r="F9" s="101"/>
      <c r="G9" s="53"/>
      <c r="H9" s="54"/>
      <c r="I9" s="56"/>
      <c r="J9" s="54"/>
      <c r="K9" s="56"/>
      <c r="L9" s="54"/>
      <c r="M9" s="53"/>
      <c r="N9" s="54"/>
      <c r="O9" s="56"/>
      <c r="P9" s="54"/>
      <c r="Q9" s="77" t="s">
        <v>46</v>
      </c>
      <c r="R9" s="78"/>
      <c r="S9" s="77"/>
      <c r="T9" s="78"/>
    </row>
    <row r="10" spans="1:20" ht="34.5" customHeight="1" thickBot="1">
      <c r="A10" s="93"/>
      <c r="B10" s="97"/>
      <c r="C10" s="79" t="s">
        <v>6</v>
      </c>
      <c r="D10" s="80"/>
      <c r="E10" s="22" t="s">
        <v>7</v>
      </c>
      <c r="F10" s="23" t="s">
        <v>8</v>
      </c>
      <c r="G10" s="57" t="s">
        <v>9</v>
      </c>
      <c r="H10" s="58" t="s">
        <v>8</v>
      </c>
      <c r="I10" s="60" t="s">
        <v>9</v>
      </c>
      <c r="J10" s="58" t="s">
        <v>8</v>
      </c>
      <c r="K10" s="60" t="s">
        <v>9</v>
      </c>
      <c r="L10" s="58" t="s">
        <v>8</v>
      </c>
      <c r="M10" s="57" t="s">
        <v>9</v>
      </c>
      <c r="N10" s="58" t="s">
        <v>8</v>
      </c>
      <c r="O10" s="60" t="s">
        <v>9</v>
      </c>
      <c r="P10" s="58" t="s">
        <v>8</v>
      </c>
      <c r="Q10" s="57" t="s">
        <v>9</v>
      </c>
      <c r="R10" s="67" t="s">
        <v>8</v>
      </c>
      <c r="S10" s="57" t="s">
        <v>9</v>
      </c>
      <c r="T10" s="61" t="s">
        <v>8</v>
      </c>
    </row>
    <row r="11" spans="1:21" s="41" customFormat="1" ht="43.5" customHeight="1" thickBot="1">
      <c r="A11" s="65">
        <v>1</v>
      </c>
      <c r="B11" s="12" t="s">
        <v>35</v>
      </c>
      <c r="C11" s="7">
        <v>82227.96</v>
      </c>
      <c r="D11" s="62">
        <f>(C11/$C$15)</f>
        <v>0.5539392809932616</v>
      </c>
      <c r="E11" s="24">
        <f>C11*F11/100</f>
        <v>28865.709999905655</v>
      </c>
      <c r="F11" s="63">
        <v>35.10449487</v>
      </c>
      <c r="G11" s="28">
        <f>$C11*H11/100</f>
        <v>8893.708331978592</v>
      </c>
      <c r="H11" s="25">
        <v>10.81591752</v>
      </c>
      <c r="I11" s="28">
        <f>$C11*J11/100</f>
        <v>8893.708331978592</v>
      </c>
      <c r="J11" s="25">
        <v>10.81591752</v>
      </c>
      <c r="K11" s="28">
        <f>$C11*L11/100</f>
        <v>8893.708331978592</v>
      </c>
      <c r="L11" s="25">
        <v>10.81591752</v>
      </c>
      <c r="M11" s="28">
        <f>$C11*N11/100</f>
        <v>8893.708331978592</v>
      </c>
      <c r="N11" s="25">
        <v>10.81591752</v>
      </c>
      <c r="O11" s="28">
        <f>$C11*P11/100</f>
        <v>8893.708331978592</v>
      </c>
      <c r="P11" s="25">
        <v>10.81591752</v>
      </c>
      <c r="Q11" s="28">
        <f>$C11*R11/100</f>
        <v>8893.708331978592</v>
      </c>
      <c r="R11" s="25">
        <v>10.81591752</v>
      </c>
      <c r="S11" s="28">
        <f>SUM(E11,G11,I11,K11,M11,O11,Q11,)</f>
        <v>82227.9599917772</v>
      </c>
      <c r="T11" s="8">
        <f>SUM(F11,H11,J11,L11,N11,P11,R11)</f>
        <v>99.99999998999999</v>
      </c>
      <c r="U11" s="68"/>
    </row>
    <row r="12" spans="1:21" s="41" customFormat="1" ht="28.5" customHeight="1">
      <c r="A12" s="64">
        <v>2</v>
      </c>
      <c r="B12" s="13" t="s">
        <v>36</v>
      </c>
      <c r="C12" s="9">
        <v>36859.23</v>
      </c>
      <c r="D12" s="62">
        <f>(C12/$C$15)</f>
        <v>0.24830696716986847</v>
      </c>
      <c r="E12" s="24">
        <f>C12*F12/100</f>
        <v>7002.129998456451</v>
      </c>
      <c r="F12" s="63">
        <v>18.99695137</v>
      </c>
      <c r="G12" s="28">
        <f>$C12*H12/100</f>
        <v>4976.18333174763</v>
      </c>
      <c r="H12" s="25">
        <v>13.5005081</v>
      </c>
      <c r="I12" s="28">
        <f>$C12*J12/100</f>
        <v>4976.18333174763</v>
      </c>
      <c r="J12" s="25">
        <v>13.5005081</v>
      </c>
      <c r="K12" s="28">
        <f>$C12*L12/100</f>
        <v>4976.18333174763</v>
      </c>
      <c r="L12" s="25">
        <v>13.5005081</v>
      </c>
      <c r="M12" s="28">
        <f>$C12*N12/100</f>
        <v>4976.18333174763</v>
      </c>
      <c r="N12" s="25">
        <v>13.5005081</v>
      </c>
      <c r="O12" s="28">
        <f>$C12*P12/100</f>
        <v>4976.18333174763</v>
      </c>
      <c r="P12" s="25">
        <v>13.5005081</v>
      </c>
      <c r="Q12" s="28">
        <f>$C12*R12/100</f>
        <v>4976.18333174763</v>
      </c>
      <c r="R12" s="25">
        <v>13.5005081</v>
      </c>
      <c r="S12" s="28">
        <f>SUM(E12,G12,I12,K12,M12,O12,Q12,)</f>
        <v>36859.22998894223</v>
      </c>
      <c r="T12" s="8">
        <f>SUM(F12,H12,J12,L12,N12,P12,R12)</f>
        <v>99.99999997</v>
      </c>
      <c r="U12" s="68"/>
    </row>
    <row r="13" spans="1:21" ht="27.75" customHeight="1">
      <c r="A13" s="82" t="s">
        <v>10</v>
      </c>
      <c r="B13" s="83"/>
      <c r="C13" s="1">
        <f>SUM(C11:C12)</f>
        <v>119087.19</v>
      </c>
      <c r="D13" s="2">
        <f>SUM(D11:D12)</f>
        <v>0.8022462481631301</v>
      </c>
      <c r="E13" s="26">
        <f>SUM(E11:E12)</f>
        <v>35867.839998362106</v>
      </c>
      <c r="F13" s="27">
        <f>E13/$C$15</f>
        <v>0.24162834028077618</v>
      </c>
      <c r="G13" s="26">
        <f>SUM(G11:G12)</f>
        <v>13869.891663726223</v>
      </c>
      <c r="H13" s="27">
        <f>G13/$C$15</f>
        <v>0.09343631795874464</v>
      </c>
      <c r="I13" s="26">
        <f>SUM(I11:I12)</f>
        <v>13869.891663726223</v>
      </c>
      <c r="J13" s="27">
        <f>I13/$C$15</f>
        <v>0.09343631795874464</v>
      </c>
      <c r="K13" s="26">
        <f>SUM(K11:K12)</f>
        <v>13869.891663726223</v>
      </c>
      <c r="L13" s="27">
        <f>K13/$C$15</f>
        <v>0.09343631795874464</v>
      </c>
      <c r="M13" s="26">
        <f>SUM(M11:M12)</f>
        <v>13869.891663726223</v>
      </c>
      <c r="N13" s="27">
        <f>M13/$C$15</f>
        <v>0.09343631795874464</v>
      </c>
      <c r="O13" s="26">
        <f>SUM(O11:O12)</f>
        <v>13869.891663726223</v>
      </c>
      <c r="P13" s="27">
        <f>O13/$C$15</f>
        <v>0.09343631795874464</v>
      </c>
      <c r="Q13" s="26">
        <f>SUM(Q11:Q12)</f>
        <v>13869.891663726223</v>
      </c>
      <c r="R13" s="27">
        <f>Q13/$C$15</f>
        <v>0.09343631795874464</v>
      </c>
      <c r="S13" s="26">
        <f>SUM(S11:S12)</f>
        <v>119087.18998071943</v>
      </c>
      <c r="T13" s="29">
        <f>S13/$C$15</f>
        <v>0.802246248033244</v>
      </c>
      <c r="U13" s="3"/>
    </row>
    <row r="14" spans="1:20" ht="27.75" customHeight="1">
      <c r="A14" s="14"/>
      <c r="B14" s="16" t="s">
        <v>37</v>
      </c>
      <c r="C14" s="17">
        <f>C13*24.65000644%</f>
        <v>29355.000004215035</v>
      </c>
      <c r="D14" s="15">
        <f>C14/$C$15</f>
        <v>0.1977537518368699</v>
      </c>
      <c r="E14" s="17">
        <f>E13*24.65000644%</f>
        <v>8841.424869485154</v>
      </c>
      <c r="F14" s="27">
        <f>E14/$C$15</f>
        <v>0.059561401440076434</v>
      </c>
      <c r="G14" s="17">
        <f>G13*24.65000644%</f>
        <v>3418.929188329537</v>
      </c>
      <c r="H14" s="27">
        <f>G14/$C$15</f>
        <v>0.023032058394129428</v>
      </c>
      <c r="I14" s="17">
        <f>I13*24.65000644%</f>
        <v>3418.929188329537</v>
      </c>
      <c r="J14" s="27">
        <f>I14/$C$15</f>
        <v>0.023032058394129428</v>
      </c>
      <c r="K14" s="17">
        <f>K13*24.65000644%</f>
        <v>3418.929188329537</v>
      </c>
      <c r="L14" s="27">
        <f>K14/$C$15</f>
        <v>0.023032058394129428</v>
      </c>
      <c r="M14" s="17">
        <f>M13*24.65000644%</f>
        <v>3418.929188329537</v>
      </c>
      <c r="N14" s="27">
        <f>M14/$C$15</f>
        <v>0.023032058394129428</v>
      </c>
      <c r="O14" s="17">
        <f>O13*24.65000644%</f>
        <v>3418.929188329537</v>
      </c>
      <c r="P14" s="27">
        <f>O14/$C$15</f>
        <v>0.023032058394129428</v>
      </c>
      <c r="Q14" s="17">
        <f>Q13*24.65000644%</f>
        <v>3418.929188329537</v>
      </c>
      <c r="R14" s="27">
        <f>Q14/$C$15</f>
        <v>0.023032058394129428</v>
      </c>
      <c r="S14" s="17">
        <f>S13*24.65000644%</f>
        <v>29354.999999462372</v>
      </c>
      <c r="T14" s="29">
        <f>S14/$C$15</f>
        <v>0.197753751804853</v>
      </c>
    </row>
    <row r="15" spans="1:20" ht="36" customHeight="1" thickBot="1">
      <c r="A15" s="84" t="s">
        <v>11</v>
      </c>
      <c r="B15" s="85"/>
      <c r="C15" s="18">
        <f>SUM(C13:C14)</f>
        <v>148442.19000421505</v>
      </c>
      <c r="D15" s="10">
        <f>SUM(D13:D14)</f>
        <v>1</v>
      </c>
      <c r="E15" s="11">
        <f>SUM(E13:E14)</f>
        <v>44709.26486784726</v>
      </c>
      <c r="F15" s="10">
        <f>E15/$C$15</f>
        <v>0.3011897417208526</v>
      </c>
      <c r="G15" s="11">
        <f>E15+G13+G14</f>
        <v>61998.08571990302</v>
      </c>
      <c r="H15" s="10">
        <f>G15/$C$15</f>
        <v>0.4176581180737267</v>
      </c>
      <c r="I15" s="11">
        <f>G15+I13+I14</f>
        <v>79286.90657195878</v>
      </c>
      <c r="J15" s="10">
        <f>I15/$C$15</f>
        <v>0.5341264944266008</v>
      </c>
      <c r="K15" s="11">
        <f>I15+K13+K14</f>
        <v>96575.72742401455</v>
      </c>
      <c r="L15" s="10">
        <f>K15/$C$15</f>
        <v>0.6505948707794749</v>
      </c>
      <c r="M15" s="11">
        <f>K15+M13+M14</f>
        <v>113864.54827607032</v>
      </c>
      <c r="N15" s="10">
        <f>M15/$C$15</f>
        <v>0.767063247132349</v>
      </c>
      <c r="O15" s="11">
        <f>M15+O13+O14</f>
        <v>131153.36912812607</v>
      </c>
      <c r="P15" s="10">
        <f>O15/$C$15</f>
        <v>0.8835316234852231</v>
      </c>
      <c r="Q15" s="11">
        <f>O15+Q13+Q14</f>
        <v>148442.1899801818</v>
      </c>
      <c r="R15" s="10">
        <f>Q15/$C$15</f>
        <v>0.999999999838097</v>
      </c>
      <c r="S15" s="11">
        <f>SUM(S13:S14)</f>
        <v>148442.1899801818</v>
      </c>
      <c r="T15" s="33">
        <f>SUM(T13:T14)</f>
        <v>0.999999999838097</v>
      </c>
    </row>
    <row r="16" spans="1:6" ht="36" customHeight="1">
      <c r="A16" s="86"/>
      <c r="B16" s="86"/>
      <c r="C16" s="86"/>
      <c r="D16" s="86"/>
      <c r="E16" s="86"/>
      <c r="F16" s="86"/>
    </row>
    <row r="21" spans="2:5" ht="12.75">
      <c r="B21" s="21">
        <v>41182</v>
      </c>
      <c r="C21" s="21">
        <v>41639</v>
      </c>
      <c r="E21">
        <f>DATEDIF(B21,C21,"M")</f>
        <v>15</v>
      </c>
    </row>
  </sheetData>
  <sheetProtection/>
  <mergeCells count="23">
    <mergeCell ref="A16:F16"/>
    <mergeCell ref="G1:H1"/>
    <mergeCell ref="E9:F9"/>
    <mergeCell ref="Q9:R9"/>
    <mergeCell ref="S9:T9"/>
    <mergeCell ref="C10:D10"/>
    <mergeCell ref="A13:B13"/>
    <mergeCell ref="A15:B15"/>
    <mergeCell ref="I8:J8"/>
    <mergeCell ref="K8:L8"/>
    <mergeCell ref="S8:T8"/>
    <mergeCell ref="A1:F1"/>
    <mergeCell ref="E3:H3"/>
    <mergeCell ref="B5:H5"/>
    <mergeCell ref="A7:A10"/>
    <mergeCell ref="B7:B10"/>
    <mergeCell ref="C7:D8"/>
    <mergeCell ref="E7:F7"/>
    <mergeCell ref="E8:F8"/>
    <mergeCell ref="G8:H8"/>
    <mergeCell ref="M8:N8"/>
    <mergeCell ref="O8:P8"/>
    <mergeCell ref="Q8:R8"/>
  </mergeCells>
  <printOptions horizontalCentered="1"/>
  <pageMargins left="0.7874015748031497" right="0.5905511811023623" top="0.7874015748031497" bottom="0.7874015748031497" header="0.5118110236220472" footer="0.5118110236220472"/>
  <pageSetup horizontalDpi="600" verticalDpi="600" orientation="landscape" paperSize="9" scale="33" r:id="rId1"/>
  <colBreaks count="1" manualBreakCount="1">
    <brk id="20" max="3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G21"/>
  <sheetViews>
    <sheetView view="pageBreakPreview" zoomScale="68" zoomScaleNormal="75" zoomScaleSheetLayoutView="68" zoomScalePageLayoutView="0" workbookViewId="0" topLeftCell="A1">
      <selection activeCell="G8" sqref="G8:H8"/>
    </sheetView>
  </sheetViews>
  <sheetFormatPr defaultColWidth="9.140625" defaultRowHeight="12.75"/>
  <cols>
    <col min="1" max="1" width="10.421875" style="0" customWidth="1"/>
    <col min="2" max="2" width="40.7109375" style="0" customWidth="1"/>
    <col min="3" max="3" width="20.28125" style="0" customWidth="1"/>
    <col min="4" max="4" width="10.140625" style="0" customWidth="1"/>
    <col min="5" max="5" width="14.140625" style="0" customWidth="1"/>
    <col min="6" max="6" width="9.140625" style="0" customWidth="1"/>
    <col min="7" max="7" width="14.421875" style="0" customWidth="1"/>
    <col min="8" max="8" width="10.57421875" style="0" customWidth="1"/>
    <col min="9" max="9" width="14.421875" style="0" customWidth="1"/>
    <col min="10" max="10" width="6.421875" style="0" customWidth="1"/>
    <col min="11" max="11" width="13.421875" style="0" customWidth="1"/>
    <col min="12" max="12" width="9.421875" style="0" customWidth="1"/>
    <col min="13" max="13" width="12.7109375" style="0" customWidth="1"/>
    <col min="14" max="14" width="11.421875" style="0" customWidth="1"/>
    <col min="15" max="15" width="12.8515625" style="0" customWidth="1"/>
    <col min="16" max="16" width="9.28125" style="0" customWidth="1"/>
    <col min="17" max="17" width="15.421875" style="0" customWidth="1"/>
    <col min="18" max="18" width="7.8515625" style="0" customWidth="1"/>
    <col min="19" max="19" width="14.140625" style="0" customWidth="1"/>
    <col min="20" max="20" width="7.28125" style="0" customWidth="1"/>
    <col min="21" max="21" width="14.140625" style="0" customWidth="1"/>
    <col min="23" max="23" width="13.8515625" style="0" customWidth="1"/>
    <col min="25" max="25" width="14.28125" style="0" customWidth="1"/>
    <col min="26" max="26" width="8.28125" style="0" customWidth="1"/>
    <col min="27" max="27" width="13.57421875" style="0" customWidth="1"/>
    <col min="28" max="28" width="7.8515625" style="0" customWidth="1"/>
    <col min="29" max="29" width="14.00390625" style="0" customWidth="1"/>
    <col min="30" max="30" width="12.8515625" style="0" customWidth="1"/>
    <col min="31" max="31" width="14.7109375" style="0" customWidth="1"/>
    <col min="32" max="32" width="8.140625" style="0" customWidth="1"/>
    <col min="33" max="33" width="11.00390625" style="0" customWidth="1"/>
  </cols>
  <sheetData>
    <row r="1" spans="1:32" ht="48.75" customHeight="1">
      <c r="A1" s="88" t="s">
        <v>2</v>
      </c>
      <c r="B1" s="89"/>
      <c r="C1" s="89"/>
      <c r="D1" s="89"/>
      <c r="E1" s="89"/>
      <c r="F1" s="89"/>
      <c r="G1" s="4"/>
      <c r="H1" s="105" t="s">
        <v>50</v>
      </c>
      <c r="I1" s="105"/>
      <c r="J1" s="10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6"/>
    </row>
    <row r="2" spans="1:32" s="41" customFormat="1" ht="22.5" customHeight="1">
      <c r="A2" s="34" t="s">
        <v>12</v>
      </c>
      <c r="B2" s="35"/>
      <c r="C2" s="36"/>
      <c r="D2" s="36"/>
      <c r="E2" s="30" t="s">
        <v>25</v>
      </c>
      <c r="F2" s="31"/>
      <c r="G2" s="32"/>
      <c r="H2" s="32"/>
      <c r="I2" s="37"/>
      <c r="J2" s="38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40"/>
    </row>
    <row r="3" spans="1:32" s="41" customFormat="1" ht="21.75" customHeight="1">
      <c r="A3" s="34" t="s">
        <v>1</v>
      </c>
      <c r="B3" s="42"/>
      <c r="C3" s="43"/>
      <c r="D3" s="36"/>
      <c r="E3" s="102" t="s">
        <v>26</v>
      </c>
      <c r="F3" s="103"/>
      <c r="G3" s="103"/>
      <c r="H3" s="103"/>
      <c r="I3" s="104"/>
      <c r="J3" s="38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40"/>
    </row>
    <row r="4" spans="1:32" s="41" customFormat="1" ht="21.75" customHeight="1">
      <c r="A4" s="44" t="s">
        <v>28</v>
      </c>
      <c r="B4" s="42"/>
      <c r="C4" s="43"/>
      <c r="D4" s="36"/>
      <c r="E4" s="36"/>
      <c r="F4" s="36"/>
      <c r="G4" s="45"/>
      <c r="H4" s="45"/>
      <c r="I4" s="45"/>
      <c r="J4" s="38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40"/>
    </row>
    <row r="5" spans="1:32" s="41" customFormat="1" ht="27" customHeight="1">
      <c r="A5" s="44" t="s">
        <v>17</v>
      </c>
      <c r="B5" s="72" t="s">
        <v>27</v>
      </c>
      <c r="C5" s="73"/>
      <c r="D5" s="73"/>
      <c r="E5" s="73"/>
      <c r="F5" s="73"/>
      <c r="G5" s="73"/>
      <c r="H5" s="73"/>
      <c r="I5" s="74"/>
      <c r="J5" s="69" t="s">
        <v>29</v>
      </c>
      <c r="K5" s="70"/>
      <c r="L5" s="70"/>
      <c r="M5" s="71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40"/>
    </row>
    <row r="6" spans="1:32" s="41" customFormat="1" ht="24" customHeight="1" thickBot="1">
      <c r="A6" s="46" t="s">
        <v>30</v>
      </c>
      <c r="B6" s="47"/>
      <c r="C6" s="36"/>
      <c r="D6" s="48"/>
      <c r="E6" s="48"/>
      <c r="F6" s="48"/>
      <c r="G6" s="45"/>
      <c r="H6" s="45"/>
      <c r="I6" s="45"/>
      <c r="J6" s="38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40"/>
    </row>
    <row r="7" spans="1:32" s="41" customFormat="1" ht="15.75">
      <c r="A7" s="90" t="s">
        <v>0</v>
      </c>
      <c r="B7" s="94" t="s">
        <v>3</v>
      </c>
      <c r="C7" s="94" t="s">
        <v>4</v>
      </c>
      <c r="D7" s="94"/>
      <c r="E7" s="94" t="s">
        <v>5</v>
      </c>
      <c r="F7" s="94"/>
      <c r="G7" s="49"/>
      <c r="H7" s="50"/>
      <c r="I7" s="49"/>
      <c r="J7" s="51"/>
      <c r="K7" s="52"/>
      <c r="L7" s="50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49"/>
      <c r="AF7" s="50"/>
    </row>
    <row r="8" spans="1:32" s="41" customFormat="1" ht="76.5" customHeight="1">
      <c r="A8" s="91"/>
      <c r="B8" s="95"/>
      <c r="C8" s="95"/>
      <c r="D8" s="95"/>
      <c r="E8" s="98" t="s">
        <v>49</v>
      </c>
      <c r="F8" s="99"/>
      <c r="G8" s="75" t="s">
        <v>51</v>
      </c>
      <c r="H8" s="76"/>
      <c r="I8" s="75" t="s">
        <v>52</v>
      </c>
      <c r="J8" s="87"/>
      <c r="K8" s="81" t="s">
        <v>53</v>
      </c>
      <c r="L8" s="76"/>
      <c r="M8" s="81" t="s">
        <v>54</v>
      </c>
      <c r="N8" s="76"/>
      <c r="O8" s="81" t="s">
        <v>55</v>
      </c>
      <c r="P8" s="76"/>
      <c r="Q8" s="81" t="s">
        <v>56</v>
      </c>
      <c r="R8" s="76"/>
      <c r="S8" s="81" t="s">
        <v>57</v>
      </c>
      <c r="T8" s="76"/>
      <c r="U8" s="81" t="s">
        <v>58</v>
      </c>
      <c r="V8" s="76"/>
      <c r="W8" s="81" t="s">
        <v>59</v>
      </c>
      <c r="X8" s="76"/>
      <c r="Y8" s="75" t="s">
        <v>60</v>
      </c>
      <c r="Z8" s="76"/>
      <c r="AA8" s="81" t="s">
        <v>61</v>
      </c>
      <c r="AB8" s="76"/>
      <c r="AC8" s="75" t="s">
        <v>62</v>
      </c>
      <c r="AD8" s="76"/>
      <c r="AE8" s="75" t="s">
        <v>38</v>
      </c>
      <c r="AF8" s="76"/>
    </row>
    <row r="9" spans="1:32" s="41" customFormat="1" ht="45" customHeight="1">
      <c r="A9" s="92"/>
      <c r="B9" s="96"/>
      <c r="C9" s="19"/>
      <c r="D9" s="20"/>
      <c r="E9" s="100" t="s">
        <v>46</v>
      </c>
      <c r="F9" s="101"/>
      <c r="G9" s="53"/>
      <c r="H9" s="54"/>
      <c r="I9" s="53"/>
      <c r="J9" s="55"/>
      <c r="K9" s="56"/>
      <c r="L9" s="54"/>
      <c r="M9" s="56"/>
      <c r="N9" s="54"/>
      <c r="O9" s="56"/>
      <c r="P9" s="54"/>
      <c r="Q9" s="56"/>
      <c r="R9" s="54"/>
      <c r="S9" s="56"/>
      <c r="T9" s="54"/>
      <c r="U9" s="56"/>
      <c r="V9" s="54"/>
      <c r="W9" s="56"/>
      <c r="X9" s="54"/>
      <c r="Y9" s="53"/>
      <c r="Z9" s="54"/>
      <c r="AA9" s="56"/>
      <c r="AB9" s="54"/>
      <c r="AC9" s="77" t="s">
        <v>63</v>
      </c>
      <c r="AD9" s="78"/>
      <c r="AE9" s="77"/>
      <c r="AF9" s="78"/>
    </row>
    <row r="10" spans="1:32" s="41" customFormat="1" ht="34.5" customHeight="1" thickBot="1">
      <c r="A10" s="93"/>
      <c r="B10" s="97"/>
      <c r="C10" s="79" t="s">
        <v>6</v>
      </c>
      <c r="D10" s="80"/>
      <c r="E10" s="22" t="s">
        <v>7</v>
      </c>
      <c r="F10" s="23" t="s">
        <v>8</v>
      </c>
      <c r="G10" s="57" t="s">
        <v>9</v>
      </c>
      <c r="H10" s="58" t="s">
        <v>8</v>
      </c>
      <c r="I10" s="57" t="s">
        <v>9</v>
      </c>
      <c r="J10" s="59" t="s">
        <v>8</v>
      </c>
      <c r="K10" s="60" t="s">
        <v>9</v>
      </c>
      <c r="L10" s="58" t="s">
        <v>8</v>
      </c>
      <c r="M10" s="60" t="s">
        <v>9</v>
      </c>
      <c r="N10" s="58" t="s">
        <v>8</v>
      </c>
      <c r="O10" s="60" t="s">
        <v>9</v>
      </c>
      <c r="P10" s="58" t="s">
        <v>8</v>
      </c>
      <c r="Q10" s="60" t="s">
        <v>9</v>
      </c>
      <c r="R10" s="58" t="s">
        <v>8</v>
      </c>
      <c r="S10" s="60" t="s">
        <v>9</v>
      </c>
      <c r="T10" s="58" t="s">
        <v>8</v>
      </c>
      <c r="U10" s="60" t="s">
        <v>9</v>
      </c>
      <c r="V10" s="58" t="s">
        <v>8</v>
      </c>
      <c r="W10" s="60" t="s">
        <v>9</v>
      </c>
      <c r="X10" s="58" t="s">
        <v>8</v>
      </c>
      <c r="Y10" s="57" t="s">
        <v>9</v>
      </c>
      <c r="Z10" s="58" t="s">
        <v>8</v>
      </c>
      <c r="AA10" s="60" t="s">
        <v>9</v>
      </c>
      <c r="AB10" s="58" t="s">
        <v>8</v>
      </c>
      <c r="AC10" s="57" t="s">
        <v>9</v>
      </c>
      <c r="AD10" s="67" t="s">
        <v>8</v>
      </c>
      <c r="AE10" s="57" t="s">
        <v>9</v>
      </c>
      <c r="AF10" s="61" t="s">
        <v>8</v>
      </c>
    </row>
    <row r="11" spans="1:33" s="41" customFormat="1" ht="43.5" customHeight="1" thickBot="1">
      <c r="A11" s="65">
        <v>1</v>
      </c>
      <c r="B11" s="12" t="s">
        <v>35</v>
      </c>
      <c r="C11" s="7">
        <v>82227.96</v>
      </c>
      <c r="D11" s="62">
        <f>(C11/$C$15)</f>
        <v>0.5539392809932616</v>
      </c>
      <c r="E11" s="24">
        <f>C11*F11/100</f>
        <v>51449.98999622289</v>
      </c>
      <c r="F11" s="63">
        <v>62.56994579</v>
      </c>
      <c r="G11" s="28">
        <f>$C11*H11/100</f>
        <v>2564.8308335110464</v>
      </c>
      <c r="H11" s="25">
        <v>3.119171184</v>
      </c>
      <c r="I11" s="28">
        <f>$C11*J11/100</f>
        <v>2564.8308335110464</v>
      </c>
      <c r="J11" s="25">
        <v>3.119171184</v>
      </c>
      <c r="K11" s="28">
        <f>$C11*L11/100</f>
        <v>2564.8308335110464</v>
      </c>
      <c r="L11" s="25">
        <v>3.119171184</v>
      </c>
      <c r="M11" s="28">
        <f>$C11*N11/100</f>
        <v>2564.8308335110464</v>
      </c>
      <c r="N11" s="25">
        <v>3.119171184</v>
      </c>
      <c r="O11" s="28">
        <f>$C11*P11/100</f>
        <v>2564.8308335110464</v>
      </c>
      <c r="P11" s="25">
        <v>3.119171184</v>
      </c>
      <c r="Q11" s="28">
        <f>$C11*R11/100</f>
        <v>2564.8308335110464</v>
      </c>
      <c r="R11" s="25">
        <v>3.119171184</v>
      </c>
      <c r="S11" s="28">
        <f>$C11*T11/100</f>
        <v>2564.8308335110464</v>
      </c>
      <c r="T11" s="25">
        <v>3.119171184</v>
      </c>
      <c r="U11" s="28">
        <f>$C11*V11/100</f>
        <v>2564.8308335110464</v>
      </c>
      <c r="V11" s="25">
        <v>3.119171184</v>
      </c>
      <c r="W11" s="28">
        <f>$C11*X11/100</f>
        <v>2564.8308335110464</v>
      </c>
      <c r="X11" s="25">
        <v>3.119171184</v>
      </c>
      <c r="Y11" s="28">
        <f>$C11*Z11/100</f>
        <v>2564.8308335110464</v>
      </c>
      <c r="Z11" s="25">
        <v>3.119171184</v>
      </c>
      <c r="AA11" s="28">
        <f>$C11*AB11/100</f>
        <v>2564.8308335110464</v>
      </c>
      <c r="AB11" s="25">
        <v>3.119171184</v>
      </c>
      <c r="AC11" s="28">
        <f>$C11*AD11/100</f>
        <v>2564.8308335110464</v>
      </c>
      <c r="AD11" s="25">
        <v>3.119171184</v>
      </c>
      <c r="AE11" s="28">
        <f>SUM(E11,G11,I11,K11,M11,O11,Q11,S11,U11,W11,Y11,AA11,AC11,)</f>
        <v>82227.95999835547</v>
      </c>
      <c r="AF11" s="8">
        <f>SUM(F11,H11,J11,L11,N11,P11,R11,T11,V11,X11,Z11,AB11,AD11)</f>
        <v>99.99999999799995</v>
      </c>
      <c r="AG11" s="68"/>
    </row>
    <row r="12" spans="1:33" s="41" customFormat="1" ht="28.5" customHeight="1">
      <c r="A12" s="64">
        <v>2</v>
      </c>
      <c r="B12" s="13" t="s">
        <v>36</v>
      </c>
      <c r="C12" s="9">
        <v>36859.23</v>
      </c>
      <c r="D12" s="62">
        <f>(C12/$C$15)</f>
        <v>0.24830696716986847</v>
      </c>
      <c r="E12" s="24">
        <f>C12*F12/100</f>
        <v>22222.379999667653</v>
      </c>
      <c r="F12" s="63">
        <v>60.28986498</v>
      </c>
      <c r="G12" s="28">
        <f>$C12*H12/100</f>
        <v>1219.7374999048316</v>
      </c>
      <c r="H12" s="25">
        <v>3.309177918</v>
      </c>
      <c r="I12" s="28">
        <f>$C12*J12/100</f>
        <v>1219.7374999048316</v>
      </c>
      <c r="J12" s="25">
        <v>3.309177918</v>
      </c>
      <c r="K12" s="28">
        <f>$C12*L12/100</f>
        <v>1219.7374999048316</v>
      </c>
      <c r="L12" s="25">
        <v>3.309177918</v>
      </c>
      <c r="M12" s="28">
        <f>$C12*N12/100</f>
        <v>1219.7374999048316</v>
      </c>
      <c r="N12" s="25">
        <v>3.309177918</v>
      </c>
      <c r="O12" s="28">
        <f>$C12*P12/100</f>
        <v>1219.7374999048316</v>
      </c>
      <c r="P12" s="25">
        <v>3.309177918</v>
      </c>
      <c r="Q12" s="28">
        <f>$C12*R12/100</f>
        <v>1219.7374999048316</v>
      </c>
      <c r="R12" s="25">
        <v>3.309177918</v>
      </c>
      <c r="S12" s="28">
        <f>$C12*T12/100</f>
        <v>1219.7374999048316</v>
      </c>
      <c r="T12" s="25">
        <v>3.309177918</v>
      </c>
      <c r="U12" s="28">
        <f>$C12*V12/100</f>
        <v>1219.7374999048316</v>
      </c>
      <c r="V12" s="25">
        <v>3.309177918</v>
      </c>
      <c r="W12" s="28">
        <f>$C12*X12/100</f>
        <v>1219.7374999048316</v>
      </c>
      <c r="X12" s="25">
        <v>3.309177918</v>
      </c>
      <c r="Y12" s="28">
        <f>$C12*Z12/100</f>
        <v>1219.7374999048316</v>
      </c>
      <c r="Z12" s="25">
        <v>3.309177918</v>
      </c>
      <c r="AA12" s="28">
        <f>$C12*AB12/100</f>
        <v>1219.7374999048316</v>
      </c>
      <c r="AB12" s="25">
        <v>3.309177918</v>
      </c>
      <c r="AC12" s="28">
        <f>$C12*AD12/100</f>
        <v>1219.7374999048316</v>
      </c>
      <c r="AD12" s="25">
        <v>3.309177918</v>
      </c>
      <c r="AE12" s="28">
        <f>SUM(E12,G12,I12,K12,M12,O12,Q12,S12,U12,W12,Y12,AA12,AC12,)</f>
        <v>36859.229998525654</v>
      </c>
      <c r="AF12" s="8">
        <f>SUM(F12,H12,J12,L12,N12,P12,R12,T12,V12,X12,Z12,AB12,AD12)</f>
        <v>99.99999999600003</v>
      </c>
      <c r="AG12" s="68"/>
    </row>
    <row r="13" spans="1:33" s="41" customFormat="1" ht="27.75" customHeight="1">
      <c r="A13" s="82" t="s">
        <v>10</v>
      </c>
      <c r="B13" s="83"/>
      <c r="C13" s="1">
        <f>SUM(C11:C12)</f>
        <v>119087.19</v>
      </c>
      <c r="D13" s="2">
        <f>SUM(D11:D12)</f>
        <v>0.8022462481631301</v>
      </c>
      <c r="E13" s="26">
        <f>SUM(E11:E12)</f>
        <v>73672.36999589053</v>
      </c>
      <c r="F13" s="27">
        <f>E13/$C$15</f>
        <v>0.4963034430696461</v>
      </c>
      <c r="G13" s="26">
        <f>SUM(G11:G12)</f>
        <v>3784.568333415878</v>
      </c>
      <c r="H13" s="27">
        <f>G13/$C$15</f>
        <v>0.0254952337560394</v>
      </c>
      <c r="I13" s="26">
        <f>SUM(I11:I12)</f>
        <v>3784.568333415878</v>
      </c>
      <c r="J13" s="27">
        <f>I13/$C$15</f>
        <v>0.0254952337560394</v>
      </c>
      <c r="K13" s="26">
        <f>SUM(K11:K12)</f>
        <v>3784.568333415878</v>
      </c>
      <c r="L13" s="27">
        <f>K13/$C$15</f>
        <v>0.0254952337560394</v>
      </c>
      <c r="M13" s="26">
        <f>SUM(M11:M12)</f>
        <v>3784.568333415878</v>
      </c>
      <c r="N13" s="27">
        <f>M13/$C$15</f>
        <v>0.0254952337560394</v>
      </c>
      <c r="O13" s="26">
        <f>SUM(O11:O12)</f>
        <v>3784.568333415878</v>
      </c>
      <c r="P13" s="27">
        <f>O13/$C$15</f>
        <v>0.0254952337560394</v>
      </c>
      <c r="Q13" s="26">
        <f>SUM(Q11:Q12)</f>
        <v>3784.568333415878</v>
      </c>
      <c r="R13" s="25">
        <v>6.750254053</v>
      </c>
      <c r="S13" s="26">
        <f>SUM(S11:S12)</f>
        <v>3784.568333415878</v>
      </c>
      <c r="T13" s="27">
        <f>S13/$C$15</f>
        <v>0.0254952337560394</v>
      </c>
      <c r="U13" s="26">
        <f>SUM(U11:U12)</f>
        <v>3784.568333415878</v>
      </c>
      <c r="V13" s="27">
        <f>U13/$C$15</f>
        <v>0.0254952337560394</v>
      </c>
      <c r="W13" s="26">
        <f>SUM(W11:W12)</f>
        <v>3784.568333415878</v>
      </c>
      <c r="X13" s="27">
        <f>W13/$C$15</f>
        <v>0.0254952337560394</v>
      </c>
      <c r="Y13" s="26">
        <f>SUM(Y11:Y12)</f>
        <v>3784.568333415878</v>
      </c>
      <c r="Z13" s="27">
        <f>Y13/$C$15</f>
        <v>0.0254952337560394</v>
      </c>
      <c r="AA13" s="26">
        <f>SUM(AA11:AA12)</f>
        <v>3784.568333415878</v>
      </c>
      <c r="AB13" s="27">
        <f>AA13/$C$15</f>
        <v>0.0254952337560394</v>
      </c>
      <c r="AC13" s="26">
        <f>SUM(AC11:AC12)</f>
        <v>3784.568333415878</v>
      </c>
      <c r="AD13" s="27">
        <f>AC13/$C$15</f>
        <v>0.0254952337560394</v>
      </c>
      <c r="AE13" s="26">
        <f>SUM(AE11:AE12)</f>
        <v>119087.18999688112</v>
      </c>
      <c r="AF13" s="29">
        <f>AE13/$C$15</f>
        <v>0.8022462481421192</v>
      </c>
      <c r="AG13" s="68"/>
    </row>
    <row r="14" spans="1:32" s="41" customFormat="1" ht="27.75" customHeight="1">
      <c r="A14" s="14"/>
      <c r="B14" s="16" t="s">
        <v>37</v>
      </c>
      <c r="C14" s="17">
        <f>C13*24.65000644%</f>
        <v>29355.000004215035</v>
      </c>
      <c r="D14" s="15">
        <f>C14/$C$15</f>
        <v>0.1977537518368699</v>
      </c>
      <c r="E14" s="17">
        <f>E13*24.65000644%</f>
        <v>18160.243948487645</v>
      </c>
      <c r="F14" s="27">
        <f>E14/$C$15</f>
        <v>0.1223388306786095</v>
      </c>
      <c r="G14" s="17">
        <f>G13*24.65000644%</f>
        <v>932.8963379132146</v>
      </c>
      <c r="H14" s="27">
        <f>G14/$C$15</f>
        <v>0.006284576762756766</v>
      </c>
      <c r="I14" s="17">
        <f>I13*24.65000644%</f>
        <v>932.8963379132146</v>
      </c>
      <c r="J14" s="27">
        <f>I14/$C$15</f>
        <v>0.006284576762756766</v>
      </c>
      <c r="K14" s="17">
        <f>K13*24.65000644%</f>
        <v>932.8963379132146</v>
      </c>
      <c r="L14" s="27">
        <f>K14/$C$15</f>
        <v>0.006284576762756766</v>
      </c>
      <c r="M14" s="17">
        <f>M13*24.65000644%</f>
        <v>932.8963379132146</v>
      </c>
      <c r="N14" s="27">
        <f>M14/$C$15</f>
        <v>0.006284576762756766</v>
      </c>
      <c r="O14" s="17">
        <f>O13*24.65000644%</f>
        <v>932.8963379132146</v>
      </c>
      <c r="P14" s="27">
        <f>O14/$C$15</f>
        <v>0.006284576762756766</v>
      </c>
      <c r="Q14" s="17">
        <f>Q13*24.65000644%</f>
        <v>932.8963379132146</v>
      </c>
      <c r="R14" s="27">
        <f>Q14/$C$15</f>
        <v>0.006284576762756766</v>
      </c>
      <c r="S14" s="17">
        <f>S13*24.65000644%</f>
        <v>932.8963379132146</v>
      </c>
      <c r="T14" s="27">
        <f>S14/$C$15</f>
        <v>0.006284576762756766</v>
      </c>
      <c r="U14" s="17">
        <f>U13*24.65000644%</f>
        <v>932.8963379132146</v>
      </c>
      <c r="V14" s="27">
        <f>U14/$C$15</f>
        <v>0.006284576762756766</v>
      </c>
      <c r="W14" s="17">
        <f>W13*24.65000644%</f>
        <v>932.8963379132146</v>
      </c>
      <c r="X14" s="27">
        <f>W14/$C$15</f>
        <v>0.006284576762756766</v>
      </c>
      <c r="Y14" s="17">
        <f>Y13*24.65000644%</f>
        <v>932.8963379132146</v>
      </c>
      <c r="Z14" s="27">
        <f>Y14/$C$15</f>
        <v>0.006284576762756766</v>
      </c>
      <c r="AA14" s="17">
        <f>AA13*24.65000644%</f>
        <v>932.8963379132146</v>
      </c>
      <c r="AB14" s="27">
        <f>AA14/$C$15</f>
        <v>0.006284576762756766</v>
      </c>
      <c r="AC14" s="17">
        <f>AC13*24.65000644%</f>
        <v>932.8963379132146</v>
      </c>
      <c r="AD14" s="27">
        <f>AC14/$C$15</f>
        <v>0.006284576762756766</v>
      </c>
      <c r="AE14" s="17">
        <f>AE13*24.65000644%</f>
        <v>29355.000003446232</v>
      </c>
      <c r="AF14" s="29">
        <f>AE14/$C$15</f>
        <v>0.19775375183169078</v>
      </c>
    </row>
    <row r="15" spans="1:32" s="41" customFormat="1" ht="36" customHeight="1" thickBot="1">
      <c r="A15" s="84" t="s">
        <v>11</v>
      </c>
      <c r="B15" s="85"/>
      <c r="C15" s="18">
        <f>SUM(C13:C14)</f>
        <v>148442.19000421505</v>
      </c>
      <c r="D15" s="10">
        <f>SUM(D13:D14)</f>
        <v>1</v>
      </c>
      <c r="E15" s="11">
        <f>SUM(E13:E14)</f>
        <v>91832.61394437819</v>
      </c>
      <c r="F15" s="10">
        <f>E15/$C$15</f>
        <v>0.6186422737482556</v>
      </c>
      <c r="G15" s="11">
        <f>E15+G13+G14</f>
        <v>96550.07861570729</v>
      </c>
      <c r="H15" s="10">
        <f>G15/$C$15</f>
        <v>0.6504220842670518</v>
      </c>
      <c r="I15" s="11">
        <f>G15+I13+I14</f>
        <v>101267.54328703639</v>
      </c>
      <c r="J15" s="10">
        <f>I15/$C$15</f>
        <v>0.6822018947858481</v>
      </c>
      <c r="K15" s="11">
        <f>I15+K13+K14</f>
        <v>105985.00795836549</v>
      </c>
      <c r="L15" s="10">
        <f>K15/$C$15</f>
        <v>0.7139817053046443</v>
      </c>
      <c r="M15" s="11">
        <f>K15+M13+M14</f>
        <v>110702.47262969459</v>
      </c>
      <c r="N15" s="10">
        <f>M15/$C$15</f>
        <v>0.7457615158234405</v>
      </c>
      <c r="O15" s="11">
        <f>M15+O13+O14</f>
        <v>115419.93730102369</v>
      </c>
      <c r="P15" s="10">
        <f>O15/$C$15</f>
        <v>0.7775413263422367</v>
      </c>
      <c r="Q15" s="11">
        <f>O15+Q13+Q14</f>
        <v>120137.40197235279</v>
      </c>
      <c r="R15" s="10">
        <f>Q15/$C$15</f>
        <v>0.8093211368610329</v>
      </c>
      <c r="S15" s="11">
        <f>Q15+S13+S14</f>
        <v>124854.86664368189</v>
      </c>
      <c r="T15" s="10">
        <f>S15/$C$15</f>
        <v>0.8411009473798292</v>
      </c>
      <c r="U15" s="11">
        <f>S15+U13+U14</f>
        <v>129572.33131501099</v>
      </c>
      <c r="V15" s="10">
        <f>U15/$C$15</f>
        <v>0.8728807578986254</v>
      </c>
      <c r="W15" s="11">
        <f>U15+W13+W14</f>
        <v>134289.79598634006</v>
      </c>
      <c r="X15" s="10">
        <f>W15/$C$15</f>
        <v>0.9046605684174214</v>
      </c>
      <c r="Y15" s="11">
        <f>W15+Y13+Y14</f>
        <v>139007.26065766913</v>
      </c>
      <c r="Z15" s="10">
        <f>Y15/$C$15</f>
        <v>0.9364403789362175</v>
      </c>
      <c r="AA15" s="11">
        <f>Y15+AA13+AA14</f>
        <v>143724.7253289982</v>
      </c>
      <c r="AB15" s="10">
        <f>AA15/$C$15</f>
        <v>0.9682201894550134</v>
      </c>
      <c r="AC15" s="11">
        <f>AA15+AC13+AC14</f>
        <v>148442.19000032727</v>
      </c>
      <c r="AD15" s="10">
        <f>AC15/$C$15</f>
        <v>0.9999999999738095</v>
      </c>
      <c r="AE15" s="11">
        <f>SUM(AE13:AE14)</f>
        <v>148442.19000032736</v>
      </c>
      <c r="AF15" s="33">
        <f>SUM(AF13:AF14)</f>
        <v>0.99999999997381</v>
      </c>
    </row>
    <row r="16" spans="1:6" ht="36" customHeight="1">
      <c r="A16" s="86"/>
      <c r="B16" s="86"/>
      <c r="C16" s="86"/>
      <c r="D16" s="86"/>
      <c r="E16" s="86"/>
      <c r="F16" s="86"/>
    </row>
    <row r="21" spans="2:5" ht="12.75">
      <c r="B21" s="21">
        <v>41182</v>
      </c>
      <c r="C21" s="21">
        <v>41639</v>
      </c>
      <c r="E21">
        <f>DATEDIF(B21,C21,"M")</f>
        <v>15</v>
      </c>
    </row>
  </sheetData>
  <sheetProtection/>
  <mergeCells count="30">
    <mergeCell ref="A15:B15"/>
    <mergeCell ref="A16:F16"/>
    <mergeCell ref="AE8:AF8"/>
    <mergeCell ref="E9:F9"/>
    <mergeCell ref="AC9:AD9"/>
    <mergeCell ref="AE9:AF9"/>
    <mergeCell ref="C10:D10"/>
    <mergeCell ref="A13:B13"/>
    <mergeCell ref="S8:T8"/>
    <mergeCell ref="U8:V8"/>
    <mergeCell ref="W8:X8"/>
    <mergeCell ref="Y8:Z8"/>
    <mergeCell ref="AA8:AB8"/>
    <mergeCell ref="AC8:AD8"/>
    <mergeCell ref="G8:H8"/>
    <mergeCell ref="I8:J8"/>
    <mergeCell ref="K8:L8"/>
    <mergeCell ref="M8:N8"/>
    <mergeCell ref="O8:P8"/>
    <mergeCell ref="Q8:R8"/>
    <mergeCell ref="A1:F1"/>
    <mergeCell ref="H1:J1"/>
    <mergeCell ref="E3:I3"/>
    <mergeCell ref="B5:I5"/>
    <mergeCell ref="J5:M5"/>
    <mergeCell ref="A7:A10"/>
    <mergeCell ref="B7:B10"/>
    <mergeCell ref="C7:D8"/>
    <mergeCell ref="E7:F7"/>
    <mergeCell ref="E8:F8"/>
  </mergeCells>
  <printOptions horizontalCentered="1"/>
  <pageMargins left="0.7874015748031497" right="0.5905511811023623" top="0.7874015748031497" bottom="0.7874015748031497" header="0.5118110236220472" footer="0.5118110236220472"/>
  <pageSetup horizontalDpi="600" verticalDpi="600" orientation="landscape" paperSize="9" scale="33" r:id="rId1"/>
  <colBreaks count="1" manualBreakCount="1">
    <brk id="32" max="3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21"/>
  <sheetViews>
    <sheetView view="pageBreakPreview" zoomScale="68" zoomScaleNormal="75" zoomScaleSheetLayoutView="68" zoomScalePageLayoutView="0" workbookViewId="0" topLeftCell="A1">
      <selection activeCell="G8" sqref="G8:H8"/>
    </sheetView>
  </sheetViews>
  <sheetFormatPr defaultColWidth="9.140625" defaultRowHeight="12.75"/>
  <cols>
    <col min="1" max="1" width="10.421875" style="0" customWidth="1"/>
    <col min="2" max="2" width="40.7109375" style="0" customWidth="1"/>
    <col min="3" max="3" width="20.28125" style="0" customWidth="1"/>
    <col min="4" max="4" width="10.140625" style="0" customWidth="1"/>
    <col min="5" max="5" width="13.7109375" style="0" customWidth="1"/>
    <col min="6" max="6" width="9.7109375" style="0" customWidth="1"/>
    <col min="7" max="7" width="14.421875" style="0" customWidth="1"/>
    <col min="8" max="8" width="10.57421875" style="0" customWidth="1"/>
    <col min="9" max="9" width="14.140625" style="0" customWidth="1"/>
    <col min="11" max="11" width="13.8515625" style="0" customWidth="1"/>
    <col min="13" max="13" width="14.28125" style="0" customWidth="1"/>
    <col min="14" max="14" width="8.28125" style="0" customWidth="1"/>
    <col min="15" max="15" width="13.57421875" style="0" customWidth="1"/>
    <col min="16" max="16" width="7.8515625" style="0" customWidth="1"/>
    <col min="17" max="17" width="14.00390625" style="0" customWidth="1"/>
    <col min="18" max="18" width="12.8515625" style="0" customWidth="1"/>
    <col min="19" max="19" width="14.7109375" style="0" customWidth="1"/>
    <col min="20" max="20" width="8.140625" style="0" customWidth="1"/>
    <col min="21" max="21" width="11.00390625" style="0" customWidth="1"/>
  </cols>
  <sheetData>
    <row r="1" spans="1:20" ht="48.75" customHeight="1">
      <c r="A1" s="88" t="s">
        <v>2</v>
      </c>
      <c r="B1" s="89"/>
      <c r="C1" s="89"/>
      <c r="D1" s="89"/>
      <c r="E1" s="89"/>
      <c r="F1" s="89"/>
      <c r="G1" s="106" t="s">
        <v>64</v>
      </c>
      <c r="H1" s="10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6"/>
    </row>
    <row r="2" spans="1:20" s="41" customFormat="1" ht="22.5" customHeight="1">
      <c r="A2" s="34" t="s">
        <v>12</v>
      </c>
      <c r="B2" s="35"/>
      <c r="C2" s="36"/>
      <c r="D2" s="36"/>
      <c r="E2" s="30" t="s">
        <v>25</v>
      </c>
      <c r="F2" s="31"/>
      <c r="G2" s="32"/>
      <c r="H2" s="32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40"/>
    </row>
    <row r="3" spans="1:20" s="41" customFormat="1" ht="21.75" customHeight="1">
      <c r="A3" s="34" t="s">
        <v>1</v>
      </c>
      <c r="B3" s="42"/>
      <c r="C3" s="43"/>
      <c r="D3" s="36"/>
      <c r="E3" s="102" t="s">
        <v>26</v>
      </c>
      <c r="F3" s="103"/>
      <c r="G3" s="103"/>
      <c r="H3" s="103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40"/>
    </row>
    <row r="4" spans="1:20" s="41" customFormat="1" ht="21.75" customHeight="1">
      <c r="A4" s="44" t="s">
        <v>28</v>
      </c>
      <c r="B4" s="42"/>
      <c r="C4" s="43"/>
      <c r="D4" s="36"/>
      <c r="E4" s="36"/>
      <c r="F4" s="36"/>
      <c r="G4" s="45"/>
      <c r="H4" s="45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40"/>
    </row>
    <row r="5" spans="1:20" s="41" customFormat="1" ht="27" customHeight="1">
      <c r="A5" s="44" t="s">
        <v>17</v>
      </c>
      <c r="B5" s="72" t="s">
        <v>27</v>
      </c>
      <c r="C5" s="73"/>
      <c r="D5" s="73"/>
      <c r="E5" s="73"/>
      <c r="F5" s="73"/>
      <c r="G5" s="73"/>
      <c r="H5" s="73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40"/>
    </row>
    <row r="6" spans="1:20" s="41" customFormat="1" ht="24" customHeight="1" thickBot="1">
      <c r="A6" s="46" t="s">
        <v>30</v>
      </c>
      <c r="B6" s="47"/>
      <c r="C6" s="36"/>
      <c r="D6" s="48"/>
      <c r="E6" s="48"/>
      <c r="F6" s="48"/>
      <c r="G6" s="45"/>
      <c r="H6" s="45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40"/>
    </row>
    <row r="7" spans="1:20" ht="15.75">
      <c r="A7" s="90" t="s">
        <v>0</v>
      </c>
      <c r="B7" s="94" t="s">
        <v>3</v>
      </c>
      <c r="C7" s="94" t="s">
        <v>4</v>
      </c>
      <c r="D7" s="94"/>
      <c r="E7" s="94" t="s">
        <v>5</v>
      </c>
      <c r="F7" s="94"/>
      <c r="G7" s="49"/>
      <c r="H7" s="50"/>
      <c r="I7" s="51"/>
      <c r="J7" s="51"/>
      <c r="K7" s="51"/>
      <c r="L7" s="51"/>
      <c r="M7" s="51"/>
      <c r="N7" s="51"/>
      <c r="O7" s="51"/>
      <c r="P7" s="51"/>
      <c r="Q7" s="51"/>
      <c r="R7" s="51"/>
      <c r="S7" s="49"/>
      <c r="T7" s="50"/>
    </row>
    <row r="8" spans="1:20" ht="76.5" customHeight="1">
      <c r="A8" s="91"/>
      <c r="B8" s="95"/>
      <c r="C8" s="95"/>
      <c r="D8" s="95"/>
      <c r="E8" s="98" t="s">
        <v>65</v>
      </c>
      <c r="F8" s="99"/>
      <c r="G8" s="75" t="s">
        <v>66</v>
      </c>
      <c r="H8" s="76"/>
      <c r="I8" s="81" t="s">
        <v>67</v>
      </c>
      <c r="J8" s="76"/>
      <c r="K8" s="81" t="s">
        <v>68</v>
      </c>
      <c r="L8" s="76"/>
      <c r="M8" s="75" t="s">
        <v>69</v>
      </c>
      <c r="N8" s="76"/>
      <c r="O8" s="81" t="s">
        <v>70</v>
      </c>
      <c r="P8" s="76"/>
      <c r="Q8" s="75" t="s">
        <v>71</v>
      </c>
      <c r="R8" s="76"/>
      <c r="S8" s="75" t="s">
        <v>38</v>
      </c>
      <c r="T8" s="76"/>
    </row>
    <row r="9" spans="1:20" ht="45" customHeight="1">
      <c r="A9" s="92"/>
      <c r="B9" s="96"/>
      <c r="C9" s="19"/>
      <c r="D9" s="20"/>
      <c r="E9" s="100" t="s">
        <v>63</v>
      </c>
      <c r="F9" s="101"/>
      <c r="G9" s="53"/>
      <c r="H9" s="54"/>
      <c r="I9" s="56"/>
      <c r="J9" s="54"/>
      <c r="K9" s="56"/>
      <c r="L9" s="54"/>
      <c r="M9" s="53"/>
      <c r="N9" s="54"/>
      <c r="O9" s="56"/>
      <c r="P9" s="54"/>
      <c r="Q9" s="77" t="s">
        <v>72</v>
      </c>
      <c r="R9" s="78"/>
      <c r="S9" s="77"/>
      <c r="T9" s="78"/>
    </row>
    <row r="10" spans="1:20" ht="34.5" customHeight="1" thickBot="1">
      <c r="A10" s="93"/>
      <c r="B10" s="97"/>
      <c r="C10" s="79" t="s">
        <v>6</v>
      </c>
      <c r="D10" s="80"/>
      <c r="E10" s="22" t="s">
        <v>7</v>
      </c>
      <c r="F10" s="23" t="s">
        <v>8</v>
      </c>
      <c r="G10" s="57" t="s">
        <v>9</v>
      </c>
      <c r="H10" s="58" t="s">
        <v>8</v>
      </c>
      <c r="I10" s="60" t="s">
        <v>9</v>
      </c>
      <c r="J10" s="58" t="s">
        <v>8</v>
      </c>
      <c r="K10" s="60" t="s">
        <v>9</v>
      </c>
      <c r="L10" s="58" t="s">
        <v>8</v>
      </c>
      <c r="M10" s="57" t="s">
        <v>9</v>
      </c>
      <c r="N10" s="58" t="s">
        <v>8</v>
      </c>
      <c r="O10" s="60" t="s">
        <v>9</v>
      </c>
      <c r="P10" s="58" t="s">
        <v>8</v>
      </c>
      <c r="Q10" s="57" t="s">
        <v>9</v>
      </c>
      <c r="R10" s="67" t="s">
        <v>8</v>
      </c>
      <c r="S10" s="57" t="s">
        <v>9</v>
      </c>
      <c r="T10" s="61" t="s">
        <v>8</v>
      </c>
    </row>
    <row r="11" spans="1:21" s="41" customFormat="1" ht="43.5" customHeight="1" thickBot="1">
      <c r="A11" s="65">
        <v>1</v>
      </c>
      <c r="B11" s="12" t="s">
        <v>35</v>
      </c>
      <c r="C11" s="7">
        <v>82227.96</v>
      </c>
      <c r="D11" s="62">
        <f>(C11/$C$15)</f>
        <v>0.5539392809932616</v>
      </c>
      <c r="E11" s="24">
        <f>C11*F11/100</f>
        <v>51449.98999622289</v>
      </c>
      <c r="F11" s="63">
        <v>62.56994579</v>
      </c>
      <c r="G11" s="28">
        <f>$C11*H11/100</f>
        <v>5129.661667022093</v>
      </c>
      <c r="H11" s="25">
        <v>6.238342368</v>
      </c>
      <c r="I11" s="28">
        <f>$C11*J11/100</f>
        <v>5129.661667022093</v>
      </c>
      <c r="J11" s="25">
        <v>6.238342368</v>
      </c>
      <c r="K11" s="28">
        <f>$C11*L11/100</f>
        <v>5129.661667022093</v>
      </c>
      <c r="L11" s="25">
        <v>6.238342368</v>
      </c>
      <c r="M11" s="28">
        <f>$C11*N11/100</f>
        <v>5129.661667022093</v>
      </c>
      <c r="N11" s="25">
        <v>6.238342368</v>
      </c>
      <c r="O11" s="28">
        <f>$C11*P11/100</f>
        <v>5129.661667022093</v>
      </c>
      <c r="P11" s="25">
        <v>6.238342368</v>
      </c>
      <c r="Q11" s="28">
        <f>$C11*R11/100</f>
        <v>5129.661667022093</v>
      </c>
      <c r="R11" s="25">
        <v>6.238342368</v>
      </c>
      <c r="S11" s="28">
        <f>SUM(E11,G11,I11,K11,M11,O11,Q11,)</f>
        <v>82227.95999835545</v>
      </c>
      <c r="T11" s="8">
        <f>SUM(F11,H11,J11,L11,N11,P11,R11)</f>
        <v>99.99999999800002</v>
      </c>
      <c r="U11" s="68"/>
    </row>
    <row r="12" spans="1:21" s="41" customFormat="1" ht="28.5" customHeight="1">
      <c r="A12" s="64">
        <v>2</v>
      </c>
      <c r="B12" s="13" t="s">
        <v>36</v>
      </c>
      <c r="C12" s="9">
        <v>36859.23</v>
      </c>
      <c r="D12" s="62">
        <f>(C12/$C$15)</f>
        <v>0.24830696716986847</v>
      </c>
      <c r="E12" s="24">
        <f>C12*F12/100</f>
        <v>22222.379999667653</v>
      </c>
      <c r="F12" s="63">
        <v>60.28986498</v>
      </c>
      <c r="G12" s="28">
        <f>$C12*H12/100</f>
        <v>2439.4750001782554</v>
      </c>
      <c r="H12" s="25">
        <v>6.618355837</v>
      </c>
      <c r="I12" s="28">
        <f>$C12*J12/100</f>
        <v>2439.4750001782554</v>
      </c>
      <c r="J12" s="25">
        <v>6.618355837</v>
      </c>
      <c r="K12" s="28">
        <f>$C12*L12/100</f>
        <v>2439.4750001782554</v>
      </c>
      <c r="L12" s="25">
        <v>6.618355837</v>
      </c>
      <c r="M12" s="28">
        <f>$C12*N12/100</f>
        <v>2439.4750001782554</v>
      </c>
      <c r="N12" s="25">
        <v>6.618355837</v>
      </c>
      <c r="O12" s="28">
        <f>$C12*P12/100</f>
        <v>2439.4750001782554</v>
      </c>
      <c r="P12" s="25">
        <v>6.618355837</v>
      </c>
      <c r="Q12" s="28">
        <f>$C12*R12/100</f>
        <v>2439.4750001782554</v>
      </c>
      <c r="R12" s="25">
        <v>6.618355837</v>
      </c>
      <c r="S12" s="28">
        <f>SUM(E12,G12,I12,K12,M12,O12,Q12,)</f>
        <v>36859.23000073718</v>
      </c>
      <c r="T12" s="8">
        <f>SUM(F12,H12,J12,L12,N12,P12,R12)</f>
        <v>100.00000000199998</v>
      </c>
      <c r="U12" s="68"/>
    </row>
    <row r="13" spans="1:21" ht="27.75" customHeight="1">
      <c r="A13" s="82" t="s">
        <v>10</v>
      </c>
      <c r="B13" s="83"/>
      <c r="C13" s="1">
        <f>SUM(C11:C12)</f>
        <v>119087.19</v>
      </c>
      <c r="D13" s="2">
        <f>SUM(D11:D12)</f>
        <v>0.8022462481631301</v>
      </c>
      <c r="E13" s="26">
        <f>SUM(E11:E12)</f>
        <v>73672.36999589053</v>
      </c>
      <c r="F13" s="27">
        <f>E13/$C$15</f>
        <v>0.4963034430696461</v>
      </c>
      <c r="G13" s="26">
        <f>SUM(G11:G12)</f>
        <v>7569.136667200348</v>
      </c>
      <c r="H13" s="27">
        <f>G13/$C$15</f>
        <v>0.05099046751456186</v>
      </c>
      <c r="I13" s="26">
        <f>SUM(I11:I12)</f>
        <v>7569.136667200348</v>
      </c>
      <c r="J13" s="27">
        <f>I13/$C$15</f>
        <v>0.05099046751456186</v>
      </c>
      <c r="K13" s="26">
        <f>SUM(K11:K12)</f>
        <v>7569.136667200348</v>
      </c>
      <c r="L13" s="27">
        <f>K13/$C$15</f>
        <v>0.05099046751456186</v>
      </c>
      <c r="M13" s="26">
        <f>SUM(M11:M12)</f>
        <v>7569.136667200348</v>
      </c>
      <c r="N13" s="27">
        <f>M13/$C$15</f>
        <v>0.05099046751456186</v>
      </c>
      <c r="O13" s="26">
        <f>SUM(O11:O12)</f>
        <v>7569.136667200348</v>
      </c>
      <c r="P13" s="27">
        <f>O13/$C$15</f>
        <v>0.05099046751456186</v>
      </c>
      <c r="Q13" s="26">
        <f>SUM(Q11:Q12)</f>
        <v>7569.136667200348</v>
      </c>
      <c r="R13" s="27">
        <f>Q13/$C$15</f>
        <v>0.05099046751456186</v>
      </c>
      <c r="S13" s="26">
        <f>SUM(S11:S12)</f>
        <v>119087.18999909263</v>
      </c>
      <c r="T13" s="29">
        <f>S13/$C$15</f>
        <v>0.8022462481570174</v>
      </c>
      <c r="U13" s="3"/>
    </row>
    <row r="14" spans="1:20" ht="27.75" customHeight="1">
      <c r="A14" s="14"/>
      <c r="B14" s="16" t="s">
        <v>37</v>
      </c>
      <c r="C14" s="17">
        <f>C13*24.65000644%</f>
        <v>29355.000004215035</v>
      </c>
      <c r="D14" s="15">
        <f>C14/$C$15</f>
        <v>0.1977537518368699</v>
      </c>
      <c r="E14" s="17">
        <f>E13*24.65000644%</f>
        <v>18160.243948487645</v>
      </c>
      <c r="F14" s="27">
        <f>E14/$C$15</f>
        <v>0.1223388306786095</v>
      </c>
      <c r="G14" s="17">
        <f>G13*24.65000644%</f>
        <v>1865.7926759172872</v>
      </c>
      <c r="H14" s="27">
        <f>G14/$C$15</f>
        <v>0.012569153526125608</v>
      </c>
      <c r="I14" s="17">
        <f>I13*24.65000644%</f>
        <v>1865.7926759172872</v>
      </c>
      <c r="J14" s="27">
        <f>I14/$C$15</f>
        <v>0.012569153526125608</v>
      </c>
      <c r="K14" s="17">
        <f>K13*24.65000644%</f>
        <v>1865.7926759172872</v>
      </c>
      <c r="L14" s="27">
        <f>K14/$C$15</f>
        <v>0.012569153526125608</v>
      </c>
      <c r="M14" s="17">
        <f>M13*24.65000644%</f>
        <v>1865.7926759172872</v>
      </c>
      <c r="N14" s="27">
        <f>M14/$C$15</f>
        <v>0.012569153526125608</v>
      </c>
      <c r="O14" s="17">
        <f>O13*24.65000644%</f>
        <v>1865.7926759172872</v>
      </c>
      <c r="P14" s="27">
        <f>O14/$C$15</f>
        <v>0.012569153526125608</v>
      </c>
      <c r="Q14" s="17">
        <f>Q13*24.65000644%</f>
        <v>1865.7926759172872</v>
      </c>
      <c r="R14" s="27">
        <f>Q14/$C$15</f>
        <v>0.012569153526125608</v>
      </c>
      <c r="S14" s="17">
        <f>S13*24.65000644%</f>
        <v>29355.00000399137</v>
      </c>
      <c r="T14" s="29">
        <f>S14/$C$15</f>
        <v>0.19775375183536315</v>
      </c>
    </row>
    <row r="15" spans="1:20" ht="36" customHeight="1" thickBot="1">
      <c r="A15" s="84" t="s">
        <v>11</v>
      </c>
      <c r="B15" s="85"/>
      <c r="C15" s="18">
        <f>SUM(C13:C14)</f>
        <v>148442.19000421505</v>
      </c>
      <c r="D15" s="10">
        <f>SUM(D13:D14)</f>
        <v>1</v>
      </c>
      <c r="E15" s="11">
        <f>SUM(E13:E14)</f>
        <v>91832.61394437819</v>
      </c>
      <c r="F15" s="10">
        <f>E15/$C$15</f>
        <v>0.6186422737482556</v>
      </c>
      <c r="G15" s="11">
        <f>E15+G13+G14</f>
        <v>101267.54328749582</v>
      </c>
      <c r="H15" s="10">
        <f>G15/$C$15</f>
        <v>0.6822018947889431</v>
      </c>
      <c r="I15" s="11">
        <f>G15+I13+I14</f>
        <v>110702.47263061345</v>
      </c>
      <c r="J15" s="10">
        <f>I15/$C$15</f>
        <v>0.7457615158296306</v>
      </c>
      <c r="K15" s="11">
        <f>I15+K13+K14</f>
        <v>120137.40197373109</v>
      </c>
      <c r="L15" s="10">
        <f>K15/$C$15</f>
        <v>0.809321136870318</v>
      </c>
      <c r="M15" s="11">
        <f>K15+M13+M14</f>
        <v>129572.33131684872</v>
      </c>
      <c r="N15" s="10">
        <f>M15/$C$15</f>
        <v>0.8728807579110055</v>
      </c>
      <c r="O15" s="11">
        <f>M15+O13+O14</f>
        <v>139007.26065996636</v>
      </c>
      <c r="P15" s="10">
        <f>O15/$C$15</f>
        <v>0.936440378951693</v>
      </c>
      <c r="Q15" s="11">
        <f>O15+Q13+Q14</f>
        <v>148442.190003084</v>
      </c>
      <c r="R15" s="10">
        <f>Q15/$C$15</f>
        <v>0.9999999999923804</v>
      </c>
      <c r="S15" s="11">
        <f>SUM(S13:S14)</f>
        <v>148442.190003084</v>
      </c>
      <c r="T15" s="33">
        <f>SUM(T13:T14)</f>
        <v>0.9999999999923805</v>
      </c>
    </row>
    <row r="16" spans="1:6" ht="36" customHeight="1">
      <c r="A16" s="86"/>
      <c r="B16" s="86"/>
      <c r="C16" s="86"/>
      <c r="D16" s="86"/>
      <c r="E16" s="86"/>
      <c r="F16" s="86"/>
    </row>
    <row r="21" spans="2:5" ht="12.75">
      <c r="B21" s="21">
        <v>41182</v>
      </c>
      <c r="C21" s="21">
        <v>41639</v>
      </c>
      <c r="E21">
        <f>DATEDIF(B21,C21,"M")</f>
        <v>15</v>
      </c>
    </row>
  </sheetData>
  <sheetProtection/>
  <mergeCells count="23">
    <mergeCell ref="A16:F16"/>
    <mergeCell ref="E9:F9"/>
    <mergeCell ref="Q9:R9"/>
    <mergeCell ref="S9:T9"/>
    <mergeCell ref="C10:D10"/>
    <mergeCell ref="A13:B13"/>
    <mergeCell ref="A15:B15"/>
    <mergeCell ref="I8:J8"/>
    <mergeCell ref="K8:L8"/>
    <mergeCell ref="M8:N8"/>
    <mergeCell ref="O8:P8"/>
    <mergeCell ref="Q8:R8"/>
    <mergeCell ref="S8:T8"/>
    <mergeCell ref="A1:F1"/>
    <mergeCell ref="G1:H1"/>
    <mergeCell ref="E3:H3"/>
    <mergeCell ref="B5:H5"/>
    <mergeCell ref="A7:A10"/>
    <mergeCell ref="B7:B10"/>
    <mergeCell ref="C7:D8"/>
    <mergeCell ref="E7:F7"/>
    <mergeCell ref="E8:F8"/>
    <mergeCell ref="G8:H8"/>
  </mergeCells>
  <printOptions horizontalCentered="1"/>
  <pageMargins left="0.7874015748031497" right="0.5905511811023623" top="0.7874015748031497" bottom="0.7874015748031497" header="0.5118110236220472" footer="0.5118110236220472"/>
  <pageSetup horizontalDpi="600" verticalDpi="600" orientation="landscape" paperSize="9" scale="33" r:id="rId1"/>
  <colBreaks count="1" manualBreakCount="1">
    <brk id="20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usuario</cp:lastModifiedBy>
  <cp:lastPrinted>2014-03-12T17:38:40Z</cp:lastPrinted>
  <dcterms:created xsi:type="dcterms:W3CDTF">1997-07-09T03:10:01Z</dcterms:created>
  <dcterms:modified xsi:type="dcterms:W3CDTF">2016-05-03T19:25:13Z</dcterms:modified>
  <cp:category/>
  <cp:version/>
  <cp:contentType/>
  <cp:contentStatus/>
</cp:coreProperties>
</file>