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defaultThemeVersion="124226"/>
  <bookViews>
    <workbookView xWindow="15" yWindow="4215" windowWidth="19200" windowHeight="4425" firstSheet="1" activeTab="3"/>
  </bookViews>
  <sheets>
    <sheet name="CRONOGRAMA DO 1º ADITIVO    " sheetId="21" r:id="rId1"/>
    <sheet name="CRONOGRAMA DO 2º ADITIVO" sheetId="22" r:id="rId2"/>
    <sheet name="CRONOGRAMA DO 3º ADITIVO " sheetId="23" r:id="rId3"/>
    <sheet name="CRONOGRAMA DO 4º ADITIVO  " sheetId="24" r:id="rId4"/>
  </sheets>
  <calcPr calcId="124519"/>
</workbook>
</file>

<file path=xl/calcChain.xml><?xml version="1.0" encoding="utf-8"?>
<calcChain xmlns="http://schemas.openxmlformats.org/spreadsheetml/2006/main">
  <c r="Q23" i="24"/>
  <c r="Q22"/>
  <c r="I23"/>
  <c r="K23" s="1"/>
  <c r="K22"/>
  <c r="L22" s="1"/>
  <c r="I22"/>
  <c r="N22"/>
  <c r="J23"/>
  <c r="H23"/>
  <c r="F23"/>
  <c r="M22"/>
  <c r="J22"/>
  <c r="H22"/>
  <c r="F22"/>
  <c r="G23"/>
  <c r="G22"/>
  <c r="N18"/>
  <c r="L18"/>
  <c r="J18"/>
  <c r="F18"/>
  <c r="E22"/>
  <c r="E23" s="1"/>
  <c r="H19" i="21"/>
  <c r="H20" s="1"/>
  <c r="G19"/>
  <c r="G20" s="1"/>
  <c r="X18"/>
  <c r="V18"/>
  <c r="T18"/>
  <c r="R18"/>
  <c r="P18"/>
  <c r="N18"/>
  <c r="L18"/>
  <c r="J18"/>
  <c r="Z18" s="1"/>
  <c r="AB18" s="1"/>
  <c r="I18"/>
  <c r="X17"/>
  <c r="V17"/>
  <c r="T17"/>
  <c r="R17"/>
  <c r="P17"/>
  <c r="N17"/>
  <c r="L17"/>
  <c r="J17"/>
  <c r="Z17" s="1"/>
  <c r="AB17" s="1"/>
  <c r="I17"/>
  <c r="X16"/>
  <c r="V16"/>
  <c r="T16"/>
  <c r="R16"/>
  <c r="P16"/>
  <c r="N16"/>
  <c r="L16"/>
  <c r="J16"/>
  <c r="Z16" s="1"/>
  <c r="AB16" s="1"/>
  <c r="I16"/>
  <c r="X15"/>
  <c r="V15"/>
  <c r="T15"/>
  <c r="R15"/>
  <c r="P15"/>
  <c r="N15"/>
  <c r="L15"/>
  <c r="J15"/>
  <c r="Z15" s="1"/>
  <c r="AB15" s="1"/>
  <c r="I15"/>
  <c r="X14"/>
  <c r="V14"/>
  <c r="T14"/>
  <c r="R14"/>
  <c r="P14"/>
  <c r="N14"/>
  <c r="L14"/>
  <c r="I14"/>
  <c r="K14" s="1"/>
  <c r="J14" s="1"/>
  <c r="Z14" s="1"/>
  <c r="AB14" s="1"/>
  <c r="X13"/>
  <c r="V13"/>
  <c r="T13"/>
  <c r="R13"/>
  <c r="P13"/>
  <c r="N13"/>
  <c r="L13"/>
  <c r="I13"/>
  <c r="K13" s="1"/>
  <c r="J13" s="1"/>
  <c r="Z13" s="1"/>
  <c r="AB13" s="1"/>
  <c r="X12"/>
  <c r="X19" s="1"/>
  <c r="Y19" s="1"/>
  <c r="V12"/>
  <c r="V19" s="1"/>
  <c r="W19" s="1"/>
  <c r="T12"/>
  <c r="T19" s="1"/>
  <c r="U19" s="1"/>
  <c r="R12"/>
  <c r="R19" s="1"/>
  <c r="S19" s="1"/>
  <c r="P12"/>
  <c r="P19" s="1"/>
  <c r="Q19" s="1"/>
  <c r="N12"/>
  <c r="N19" s="1"/>
  <c r="O19" s="1"/>
  <c r="L12"/>
  <c r="L19" s="1"/>
  <c r="M19" s="1"/>
  <c r="I12"/>
  <c r="K12" s="1"/>
  <c r="J12" s="1"/>
  <c r="L23" i="24" l="1"/>
  <c r="M23"/>
  <c r="N23" s="1"/>
  <c r="J20" i="21"/>
  <c r="L20" s="1"/>
  <c r="N20" s="1"/>
  <c r="P20" s="1"/>
  <c r="R20" s="1"/>
  <c r="T20" s="1"/>
  <c r="V20" s="1"/>
  <c r="X20" s="1"/>
  <c r="J19"/>
  <c r="K19" s="1"/>
  <c r="Z12"/>
  <c r="I19"/>
  <c r="I20" s="1"/>
  <c r="K20" s="1"/>
  <c r="M20" s="1"/>
  <c r="O20" s="1"/>
  <c r="Q20" s="1"/>
  <c r="S20" s="1"/>
  <c r="U20" s="1"/>
  <c r="W20" s="1"/>
  <c r="Y20" s="1"/>
  <c r="Z19" l="1"/>
  <c r="Z20" s="1"/>
  <c r="AB12"/>
  <c r="AB19" s="1"/>
  <c r="AB20" s="1"/>
</calcChain>
</file>

<file path=xl/sharedStrings.xml><?xml version="1.0" encoding="utf-8"?>
<sst xmlns="http://schemas.openxmlformats.org/spreadsheetml/2006/main" count="136" uniqueCount="44">
  <si>
    <t>%</t>
  </si>
  <si>
    <t>SERVIÇOS PRELIMINARES</t>
  </si>
  <si>
    <t>PREFEITURA MUNICIPAL DE JACIARA</t>
  </si>
  <si>
    <t>Referência:</t>
  </si>
  <si>
    <t>Propietário: PREFEITURA MUNICIPAL DE JACIARA</t>
  </si>
  <si>
    <t>Data:</t>
  </si>
  <si>
    <t>ETAPA</t>
  </si>
  <si>
    <t>VALOR SUB TOTAL</t>
  </si>
  <si>
    <t>VALOR ACUMULADO</t>
  </si>
  <si>
    <t>TOTAL</t>
  </si>
  <si>
    <t xml:space="preserve">VALOR </t>
  </si>
  <si>
    <t>SERVIÇOS DIVERSOS</t>
  </si>
  <si>
    <t>EMPRESA: CONSTRUTORA REAL LTDA ME</t>
  </si>
  <si>
    <t>OBRA: Cobertura de Quadra Esportiva Escolar</t>
  </si>
  <si>
    <t xml:space="preserve">Local: Escola Maria Villany Delmondes - Rua Jurucê nº 2241 - Centro - JACIARA - MT </t>
  </si>
  <si>
    <t>1º ADITIVO DO CONTRATO 051/2013</t>
  </si>
  <si>
    <t>MOVIMENTOS TERRAS</t>
  </si>
  <si>
    <t>FUNDAÇÃO</t>
  </si>
  <si>
    <t>ESTRUTURA METÁLICA E COBERTURA</t>
  </si>
  <si>
    <t>DRENAGEM PLUVIAL</t>
  </si>
  <si>
    <t>INSTALAÇÕES ELÉTRICAS - 127/220V</t>
  </si>
  <si>
    <t xml:space="preserve">CONCLUIDO ATÉ - 12º MÊS </t>
  </si>
  <si>
    <t xml:space="preserve">13º Mês </t>
  </si>
  <si>
    <t xml:space="preserve">14º Mês </t>
  </si>
  <si>
    <t xml:space="preserve">15º Mês </t>
  </si>
  <si>
    <t xml:space="preserve">RESPONSÁVEL TÉCNICO:AMARILDO TICIANEL     </t>
  </si>
  <si>
    <t>CREA Nº :5530/D - MT/RNP:120.506.8414</t>
  </si>
  <si>
    <t>2º ADITIVO DO CONTRATO 051/2013</t>
  </si>
  <si>
    <t>CONCLUIDO ATÉ - 4º MÊS (VENCIMENTO CONTRATO)</t>
  </si>
  <si>
    <t xml:space="preserve">5º Mês </t>
  </si>
  <si>
    <t xml:space="preserve">6º Mês </t>
  </si>
  <si>
    <t xml:space="preserve">7º Mês </t>
  </si>
  <si>
    <t xml:space="preserve">8º Mês </t>
  </si>
  <si>
    <t xml:space="preserve">9º Mês </t>
  </si>
  <si>
    <t xml:space="preserve">10º Mês </t>
  </si>
  <si>
    <t xml:space="preserve">11º Mês </t>
  </si>
  <si>
    <t xml:space="preserve">12º Mês </t>
  </si>
  <si>
    <t>3º ADITIVO DO CONTRATO 051/2013</t>
  </si>
  <si>
    <t xml:space="preserve">CONCLUIDO ATÉ - 15º MÊS </t>
  </si>
  <si>
    <t xml:space="preserve">16º Mês </t>
  </si>
  <si>
    <t xml:space="preserve">17º Mês </t>
  </si>
  <si>
    <t xml:space="preserve">18º Mês </t>
  </si>
  <si>
    <t xml:space="preserve">19º Mês </t>
  </si>
  <si>
    <t>4º ADITIVO DO CONTRATO 051/2013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</si>
</sst>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[$€-2]* #,##0.00_);_([$€-2]* \(#,##0.00\);_([$€-2]* &quot;-&quot;??_)"/>
  </numFmts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48"/>
      <name val="Arial"/>
      <family val="2"/>
    </font>
    <font>
      <sz val="12"/>
      <name val="Arial"/>
      <family val="2"/>
    </font>
    <font>
      <b/>
      <sz val="1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2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4" xfId="0" applyFill="1" applyBorder="1"/>
    <xf numFmtId="4" fontId="0" fillId="0" borderId="0" xfId="0" applyNumberFormat="1"/>
    <xf numFmtId="14" fontId="0" fillId="0" borderId="0" xfId="0" applyNumberFormat="1"/>
    <xf numFmtId="0" fontId="0" fillId="0" borderId="0" xfId="0" applyFill="1"/>
    <xf numFmtId="4" fontId="2" fillId="0" borderId="1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11" fillId="0" borderId="0" xfId="0" applyFont="1" applyFill="1" applyBorder="1" applyAlignment="1"/>
    <xf numFmtId="0" fontId="8" fillId="0" borderId="8" xfId="0" applyFont="1" applyFill="1" applyBorder="1" applyAlignment="1"/>
    <xf numFmtId="0" fontId="11" fillId="0" borderId="8" xfId="0" applyFont="1" applyFill="1" applyBorder="1" applyAlignment="1"/>
    <xf numFmtId="0" fontId="11" fillId="0" borderId="5" xfId="0" applyFont="1" applyFill="1" applyBorder="1"/>
    <xf numFmtId="0" fontId="11" fillId="0" borderId="0" xfId="0" applyFont="1" applyFill="1" applyBorder="1"/>
    <xf numFmtId="14" fontId="11" fillId="0" borderId="6" xfId="0" applyNumberFormat="1" applyFont="1" applyFill="1" applyBorder="1"/>
    <xf numFmtId="0" fontId="8" fillId="0" borderId="5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2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9" fontId="2" fillId="0" borderId="11" xfId="2" applyNumberFormat="1" applyFont="1" applyFill="1" applyBorder="1" applyAlignment="1">
      <alignment horizontal="center"/>
    </xf>
    <xf numFmtId="164" fontId="1" fillId="0" borderId="1" xfId="2" applyFont="1" applyFill="1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14" fontId="2" fillId="0" borderId="20" xfId="0" applyNumberFormat="1" applyFont="1" applyFill="1" applyBorder="1" applyAlignment="1">
      <alignment horizontal="center" wrapText="1"/>
    </xf>
    <xf numFmtId="14" fontId="8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4" fillId="2" borderId="28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 wrapText="1"/>
    </xf>
    <xf numFmtId="0" fontId="2" fillId="2" borderId="12" xfId="0" applyFont="1" applyFill="1" applyBorder="1" applyAlignment="1"/>
    <xf numFmtId="0" fontId="0" fillId="2" borderId="22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4" fontId="8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4" fontId="8" fillId="0" borderId="8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0" fillId="0" borderId="11" xfId="0" applyBorder="1"/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12" xfId="0" applyBorder="1"/>
    <xf numFmtId="0" fontId="0" fillId="0" borderId="29" xfId="0" applyBorder="1"/>
    <xf numFmtId="0" fontId="0" fillId="0" borderId="27" xfId="0" applyBorder="1"/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4" fontId="8" fillId="0" borderId="8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wrapText="1"/>
    </xf>
    <xf numFmtId="2" fontId="0" fillId="0" borderId="17" xfId="0" applyNumberFormat="1" applyFill="1" applyBorder="1" applyAlignment="1">
      <alignment wrapText="1"/>
    </xf>
    <xf numFmtId="2" fontId="0" fillId="0" borderId="11" xfId="0" applyNumberFormat="1" applyFill="1" applyBorder="1" applyAlignment="1">
      <alignment wrapText="1"/>
    </xf>
    <xf numFmtId="4" fontId="0" fillId="0" borderId="16" xfId="0" applyNumberFormat="1" applyFill="1" applyBorder="1" applyAlignment="1">
      <alignment wrapText="1"/>
    </xf>
    <xf numFmtId="4" fontId="0" fillId="0" borderId="17" xfId="0" applyNumberFormat="1" applyFill="1" applyBorder="1" applyAlignment="1">
      <alignment wrapText="1"/>
    </xf>
    <xf numFmtId="4" fontId="0" fillId="0" borderId="11" xfId="0" applyNumberFormat="1" applyFill="1" applyBorder="1" applyAlignment="1">
      <alignment wrapText="1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left" wrapText="1"/>
    </xf>
    <xf numFmtId="2" fontId="1" fillId="0" borderId="17" xfId="0" applyNumberFormat="1" applyFont="1" applyFill="1" applyBorder="1" applyAlignment="1">
      <alignment horizontal="left" wrapText="1"/>
    </xf>
    <xf numFmtId="2" fontId="1" fillId="0" borderId="11" xfId="0" applyNumberFormat="1" applyFont="1" applyFill="1" applyBorder="1" applyAlignment="1">
      <alignment horizontal="left" wrapText="1"/>
    </xf>
    <xf numFmtId="0" fontId="14" fillId="2" borderId="29" xfId="0" applyFont="1" applyFill="1" applyBorder="1" applyAlignment="1">
      <alignment horizontal="left" vertical="center"/>
    </xf>
    <xf numFmtId="0" fontId="14" fillId="2" borderId="24" xfId="0" applyFont="1" applyFill="1" applyBorder="1" applyAlignment="1">
      <alignment horizontal="left" vertical="center"/>
    </xf>
    <xf numFmtId="0" fontId="14" fillId="2" borderId="27" xfId="0" applyFont="1" applyFill="1" applyBorder="1" applyAlignment="1">
      <alignment horizontal="left" vertical="center"/>
    </xf>
    <xf numFmtId="14" fontId="8" fillId="0" borderId="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vertical="center"/>
    </xf>
    <xf numFmtId="0" fontId="2" fillId="2" borderId="22" xfId="0" applyFont="1" applyFill="1" applyBorder="1" applyAlignment="1"/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14" fontId="2" fillId="0" borderId="17" xfId="0" applyNumberFormat="1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164" fontId="1" fillId="0" borderId="17" xfId="2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horizontal="center"/>
    </xf>
    <xf numFmtId="4" fontId="4" fillId="0" borderId="35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39" fontId="2" fillId="0" borderId="17" xfId="2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5" fillId="0" borderId="35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" fontId="7" fillId="0" borderId="36" xfId="0" applyNumberFormat="1" applyFont="1" applyFill="1" applyBorder="1" applyAlignment="1">
      <alignment horizontal="center"/>
    </xf>
  </cellXfs>
  <cellStyles count="5">
    <cellStyle name="Euro" xfId="1"/>
    <cellStyle name="Normal" xfId="0" builtinId="0"/>
    <cellStyle name="Normal 2" xfId="3"/>
    <cellStyle name="Separador de milhares" xfId="2" builtinId="3"/>
    <cellStyle name="Separador de milhares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D1:AB30"/>
  <sheetViews>
    <sheetView topLeftCell="D2" zoomScale="64" zoomScaleNormal="64" workbookViewId="0">
      <selection activeCell="T27" sqref="T27"/>
    </sheetView>
  </sheetViews>
  <sheetFormatPr defaultRowHeight="12.75"/>
  <cols>
    <col min="4" max="4" width="77.42578125" customWidth="1"/>
    <col min="5" max="5" width="0.28515625" hidden="1" customWidth="1"/>
    <col min="6" max="6" width="0.140625" customWidth="1"/>
    <col min="7" max="7" width="12.140625" style="38" customWidth="1"/>
    <col min="8" max="8" width="16.7109375" customWidth="1"/>
    <col min="9" max="9" width="8.42578125" customWidth="1"/>
    <col min="10" max="10" width="12.140625" customWidth="1"/>
    <col min="11" max="11" width="9.28515625" customWidth="1"/>
    <col min="12" max="12" width="12" customWidth="1"/>
    <col min="13" max="13" width="8.7109375" customWidth="1"/>
    <col min="14" max="14" width="12" customWidth="1"/>
    <col min="15" max="15" width="10" customWidth="1"/>
    <col min="16" max="16" width="13" customWidth="1"/>
    <col min="17" max="17" width="0.28515625" hidden="1" customWidth="1"/>
    <col min="18" max="18" width="10.85546875" bestFit="1" customWidth="1"/>
    <col min="19" max="19" width="13.85546875" customWidth="1"/>
    <col min="20" max="20" width="10.85546875" bestFit="1" customWidth="1"/>
    <col min="22" max="22" width="10.85546875" bestFit="1" customWidth="1"/>
    <col min="23" max="23" width="7.140625" bestFit="1" customWidth="1"/>
    <col min="24" max="24" width="10.85546875" bestFit="1" customWidth="1"/>
    <col min="26" max="26" width="10.85546875" bestFit="1" customWidth="1"/>
  </cols>
  <sheetData>
    <row r="1" spans="4:28" ht="12.75" customHeight="1">
      <c r="D1" s="102" t="s">
        <v>2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4"/>
    </row>
    <row r="2" spans="4:28" ht="12.75" customHeight="1">
      <c r="D2" s="105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7"/>
    </row>
    <row r="3" spans="4:28" ht="31.5" customHeight="1" thickBot="1">
      <c r="D3" s="108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10"/>
    </row>
    <row r="4" spans="4:28" ht="34.5" customHeight="1">
      <c r="D4" s="33" t="s">
        <v>12</v>
      </c>
      <c r="E4" s="5"/>
      <c r="F4" s="5"/>
      <c r="G4" s="3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/>
    </row>
    <row r="5" spans="4:28" ht="57" customHeight="1">
      <c r="D5" s="98" t="s">
        <v>13</v>
      </c>
      <c r="E5" s="99"/>
      <c r="F5" s="23"/>
      <c r="G5" s="35"/>
      <c r="H5" s="40" t="s">
        <v>3</v>
      </c>
      <c r="I5" s="100" t="s">
        <v>15</v>
      </c>
      <c r="J5" s="100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7"/>
      <c r="AA5" s="111"/>
      <c r="AB5" s="112"/>
    </row>
    <row r="6" spans="4:28" ht="39.75" customHeight="1">
      <c r="D6" s="31" t="s">
        <v>4</v>
      </c>
      <c r="E6" s="24"/>
      <c r="F6" s="24"/>
      <c r="G6" s="48"/>
      <c r="H6" s="24"/>
      <c r="I6" s="101"/>
      <c r="J6" s="101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25"/>
      <c r="AA6" s="101"/>
      <c r="AB6" s="113"/>
    </row>
    <row r="7" spans="4:28" ht="44.25" customHeight="1" thickBot="1">
      <c r="D7" s="32" t="s">
        <v>14</v>
      </c>
      <c r="E7" s="26"/>
      <c r="F7" s="26"/>
      <c r="G7" s="51"/>
      <c r="H7" s="51" t="s">
        <v>5</v>
      </c>
      <c r="I7" s="89">
        <v>41654</v>
      </c>
      <c r="J7" s="89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27"/>
      <c r="AA7" s="74"/>
      <c r="AB7" s="75"/>
    </row>
    <row r="8" spans="4:28" ht="14.25" customHeight="1" thickBot="1">
      <c r="D8" s="28"/>
      <c r="E8" s="29"/>
      <c r="F8" s="29"/>
      <c r="G8" s="36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0"/>
    </row>
    <row r="9" spans="4:28" ht="27.75"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8"/>
    </row>
    <row r="10" spans="4:28" ht="56.25" customHeight="1">
      <c r="D10" s="90" t="s">
        <v>6</v>
      </c>
      <c r="E10" s="91"/>
      <c r="F10" s="92"/>
      <c r="G10" s="96" t="s">
        <v>10</v>
      </c>
      <c r="H10" s="43" t="s">
        <v>28</v>
      </c>
      <c r="I10" s="81" t="s">
        <v>0</v>
      </c>
      <c r="J10" s="79" t="s">
        <v>29</v>
      </c>
      <c r="K10" s="81" t="s">
        <v>0</v>
      </c>
      <c r="L10" s="79" t="s">
        <v>30</v>
      </c>
      <c r="M10" s="81" t="s">
        <v>0</v>
      </c>
      <c r="N10" s="79" t="s">
        <v>31</v>
      </c>
      <c r="O10" s="81" t="s">
        <v>0</v>
      </c>
      <c r="P10" s="79" t="s">
        <v>32</v>
      </c>
      <c r="Q10" s="81" t="s">
        <v>0</v>
      </c>
      <c r="R10" s="79" t="s">
        <v>33</v>
      </c>
      <c r="S10" s="81" t="s">
        <v>0</v>
      </c>
      <c r="T10" s="79" t="s">
        <v>34</v>
      </c>
      <c r="U10" s="81" t="s">
        <v>0</v>
      </c>
      <c r="V10" s="79" t="s">
        <v>35</v>
      </c>
      <c r="W10" s="81" t="s">
        <v>0</v>
      </c>
      <c r="X10" s="18" t="s">
        <v>36</v>
      </c>
      <c r="Y10" s="81" t="s">
        <v>0</v>
      </c>
      <c r="Z10" s="83" t="s">
        <v>9</v>
      </c>
      <c r="AA10" s="84"/>
      <c r="AB10" s="87" t="s">
        <v>0</v>
      </c>
    </row>
    <row r="11" spans="4:28" ht="15.75" customHeight="1">
      <c r="D11" s="93"/>
      <c r="E11" s="94"/>
      <c r="F11" s="95"/>
      <c r="G11" s="97"/>
      <c r="H11" s="44">
        <v>41658</v>
      </c>
      <c r="I11" s="82"/>
      <c r="J11" s="80"/>
      <c r="K11" s="82"/>
      <c r="L11" s="80"/>
      <c r="M11" s="82"/>
      <c r="N11" s="80"/>
      <c r="O11" s="82"/>
      <c r="P11" s="80"/>
      <c r="Q11" s="82"/>
      <c r="R11" s="80"/>
      <c r="S11" s="82"/>
      <c r="T11" s="80"/>
      <c r="U11" s="82"/>
      <c r="V11" s="80"/>
      <c r="W11" s="82"/>
      <c r="X11" s="39">
        <v>41901</v>
      </c>
      <c r="Y11" s="82"/>
      <c r="Z11" s="85"/>
      <c r="AA11" s="86"/>
      <c r="AB11" s="88"/>
    </row>
    <row r="12" spans="4:28">
      <c r="D12" s="117" t="s">
        <v>1</v>
      </c>
      <c r="E12" s="118"/>
      <c r="F12" s="119"/>
      <c r="G12" s="10">
        <v>15087.78</v>
      </c>
      <c r="H12" s="12">
        <v>7880.42</v>
      </c>
      <c r="I12" s="42">
        <f>(H12/G12)*100</f>
        <v>52.230480561089834</v>
      </c>
      <c r="J12" s="12">
        <f>ROUND($G12*K12/100,2)</f>
        <v>7207.36</v>
      </c>
      <c r="K12" s="12">
        <f>100-I12</f>
        <v>47.769519438910166</v>
      </c>
      <c r="L12" s="12">
        <f>ROUND($G12*M12/100,2)</f>
        <v>0</v>
      </c>
      <c r="M12" s="12">
        <v>0</v>
      </c>
      <c r="N12" s="12">
        <f>ROUND($G12*O12/100,2)</f>
        <v>0</v>
      </c>
      <c r="O12" s="12">
        <v>0</v>
      </c>
      <c r="P12" s="12">
        <f>ROUND($G12*Q12/100,2)</f>
        <v>0</v>
      </c>
      <c r="Q12" s="12">
        <v>0</v>
      </c>
      <c r="R12" s="12">
        <f>ROUND($G12*S12/100,2)</f>
        <v>0</v>
      </c>
      <c r="S12" s="12">
        <v>0</v>
      </c>
      <c r="T12" s="12">
        <f>ROUND($G12*U12/100,2)</f>
        <v>0</v>
      </c>
      <c r="U12" s="12">
        <v>0</v>
      </c>
      <c r="V12" s="12">
        <f>ROUND($G12*W12/100,2)</f>
        <v>0</v>
      </c>
      <c r="W12" s="12">
        <v>0</v>
      </c>
      <c r="X12" s="12">
        <f>ROUND($G12*Y12/100,2)</f>
        <v>0</v>
      </c>
      <c r="Y12" s="12">
        <v>0</v>
      </c>
      <c r="Z12" s="67">
        <f>SUM(J12,L12,N12,P12,H12,R12,X12,T12,V12)</f>
        <v>15087.779999999999</v>
      </c>
      <c r="AA12" s="73"/>
      <c r="AB12" s="16">
        <f>(Z12/$G$20*100)</f>
        <v>8.2590014191807608</v>
      </c>
    </row>
    <row r="13" spans="4:28" ht="15" customHeight="1">
      <c r="D13" s="114" t="s">
        <v>16</v>
      </c>
      <c r="E13" s="115"/>
      <c r="F13" s="116"/>
      <c r="G13" s="10">
        <v>3969.15</v>
      </c>
      <c r="H13" s="12">
        <v>3969.15</v>
      </c>
      <c r="I13" s="42">
        <f>(H13/G13)*100</f>
        <v>100</v>
      </c>
      <c r="J13" s="12">
        <f>ROUND($G13*K13/100,2)</f>
        <v>0</v>
      </c>
      <c r="K13" s="12">
        <f t="shared" ref="K13:K14" si="0">100-I13</f>
        <v>0</v>
      </c>
      <c r="L13" s="12">
        <f>ROUND($G13*M13/100,2)</f>
        <v>0</v>
      </c>
      <c r="M13" s="12">
        <v>0</v>
      </c>
      <c r="N13" s="12">
        <f>ROUND($G13*O13/100,2)</f>
        <v>0</v>
      </c>
      <c r="O13" s="12">
        <v>0</v>
      </c>
      <c r="P13" s="12">
        <f>ROUND($G13*Q13/100,2)</f>
        <v>0</v>
      </c>
      <c r="Q13" s="12">
        <v>0</v>
      </c>
      <c r="R13" s="12">
        <f>ROUND($G13*S13/100,2)</f>
        <v>0</v>
      </c>
      <c r="S13" s="12">
        <v>0</v>
      </c>
      <c r="T13" s="12">
        <f>ROUND($G13*U13/100,2)</f>
        <v>0</v>
      </c>
      <c r="U13" s="12">
        <v>0</v>
      </c>
      <c r="V13" s="12">
        <f>ROUND($G13*W13/100,2)</f>
        <v>0</v>
      </c>
      <c r="W13" s="12">
        <v>0</v>
      </c>
      <c r="X13" s="12">
        <f>ROUND($G13*Y13/100,2)</f>
        <v>0</v>
      </c>
      <c r="Y13" s="12">
        <v>0</v>
      </c>
      <c r="Z13" s="67">
        <f t="shared" ref="Z13:Z18" si="1">SUM(J13,L13,N13,P13,H13,R13,X13,T13,V13)</f>
        <v>3969.15</v>
      </c>
      <c r="AA13" s="68"/>
      <c r="AB13" s="16">
        <f t="shared" ref="AB13:AB14" si="2">(Z13/$G$20*100)</f>
        <v>2.172699726728605</v>
      </c>
    </row>
    <row r="14" spans="4:28" s="9" customFormat="1">
      <c r="D14" s="123" t="s">
        <v>17</v>
      </c>
      <c r="E14" s="124"/>
      <c r="F14" s="125"/>
      <c r="G14" s="10">
        <v>42267.46</v>
      </c>
      <c r="H14" s="12">
        <v>42267.46</v>
      </c>
      <c r="I14" s="42">
        <f>(H14/G14)*100</f>
        <v>100</v>
      </c>
      <c r="J14" s="12">
        <f>ROUND($G14*K14/100,2)</f>
        <v>0</v>
      </c>
      <c r="K14" s="12">
        <f t="shared" si="0"/>
        <v>0</v>
      </c>
      <c r="L14" s="12">
        <f>ROUND($G14*M14/100,2)</f>
        <v>0</v>
      </c>
      <c r="M14" s="17">
        <v>0</v>
      </c>
      <c r="N14" s="12">
        <f>ROUND($G14*O14/100,2)</f>
        <v>0</v>
      </c>
      <c r="O14" s="17">
        <v>0</v>
      </c>
      <c r="P14" s="12">
        <f>ROUND($G14*Q14/100,2)</f>
        <v>0</v>
      </c>
      <c r="Q14" s="17">
        <v>0</v>
      </c>
      <c r="R14" s="12">
        <f t="shared" ref="R14:R16" si="3">ROUND($G14*S14/100,2)</f>
        <v>0</v>
      </c>
      <c r="S14" s="17">
        <v>0</v>
      </c>
      <c r="T14" s="12">
        <f t="shared" ref="T14:T16" si="4">ROUND($G14*U14/100,2)</f>
        <v>0</v>
      </c>
      <c r="U14" s="17">
        <v>0</v>
      </c>
      <c r="V14" s="12">
        <f t="shared" ref="V14:V16" si="5">ROUND($G14*W14/100,2)</f>
        <v>0</v>
      </c>
      <c r="W14" s="17">
        <v>0</v>
      </c>
      <c r="X14" s="12">
        <f t="shared" ref="X14:X16" si="6">ROUND($G14*Y14/100,2)</f>
        <v>0</v>
      </c>
      <c r="Y14" s="17">
        <v>0</v>
      </c>
      <c r="Z14" s="67">
        <f>SUM(J14,L14,N14,P14,H14,R14,X14,T14,V14)</f>
        <v>42267.46</v>
      </c>
      <c r="AA14" s="68"/>
      <c r="AB14" s="16">
        <f t="shared" si="2"/>
        <v>23.137069345202939</v>
      </c>
    </row>
    <row r="15" spans="4:28" s="9" customFormat="1">
      <c r="D15" s="114" t="s">
        <v>18</v>
      </c>
      <c r="E15" s="115"/>
      <c r="F15" s="116"/>
      <c r="G15" s="41">
        <v>112584.6</v>
      </c>
      <c r="H15" s="12">
        <v>10958.76</v>
      </c>
      <c r="I15" s="42">
        <f>(H15/G15)*100</f>
        <v>9.7338001822629376</v>
      </c>
      <c r="J15" s="12">
        <f t="shared" ref="J15:X18" si="7">ROUND($G15*K15/100,2)</f>
        <v>12703.23</v>
      </c>
      <c r="K15" s="17">
        <v>11.28327498</v>
      </c>
      <c r="L15" s="12">
        <f t="shared" ref="L15" si="8">ROUND($G15*M15/100,2)</f>
        <v>12703.23</v>
      </c>
      <c r="M15" s="17">
        <v>11.28327498</v>
      </c>
      <c r="N15" s="12">
        <f t="shared" si="7"/>
        <v>12703.23</v>
      </c>
      <c r="O15" s="17">
        <v>11.28327498</v>
      </c>
      <c r="P15" s="12">
        <f t="shared" si="7"/>
        <v>12703.23</v>
      </c>
      <c r="Q15" s="17">
        <v>11.28327498</v>
      </c>
      <c r="R15" s="12">
        <f t="shared" si="3"/>
        <v>12703.23</v>
      </c>
      <c r="S15" s="17">
        <v>11.28327498</v>
      </c>
      <c r="T15" s="12">
        <f t="shared" si="4"/>
        <v>12703.23</v>
      </c>
      <c r="U15" s="17">
        <v>11.28327498</v>
      </c>
      <c r="V15" s="12">
        <f t="shared" si="5"/>
        <v>12703.23</v>
      </c>
      <c r="W15" s="17">
        <v>11.28327498</v>
      </c>
      <c r="X15" s="12">
        <f t="shared" si="6"/>
        <v>12703.23</v>
      </c>
      <c r="Y15" s="17">
        <v>11.28327498</v>
      </c>
      <c r="Z15" s="67">
        <f t="shared" si="1"/>
        <v>112584.59999999999</v>
      </c>
      <c r="AA15" s="68"/>
      <c r="AB15" s="16">
        <f>(Z15/$G$20*100)</f>
        <v>61.628441770618217</v>
      </c>
    </row>
    <row r="16" spans="4:28">
      <c r="D16" s="114" t="s">
        <v>19</v>
      </c>
      <c r="E16" s="115"/>
      <c r="F16" s="116"/>
      <c r="G16" s="10">
        <v>3258.38</v>
      </c>
      <c r="H16" s="12">
        <v>3258.38</v>
      </c>
      <c r="I16" s="42">
        <f t="shared" ref="I16:I18" si="9">(H16/G16)*100</f>
        <v>100</v>
      </c>
      <c r="J16" s="12">
        <f t="shared" si="7"/>
        <v>0</v>
      </c>
      <c r="K16" s="17">
        <v>0</v>
      </c>
      <c r="L16" s="12">
        <f t="shared" si="7"/>
        <v>0</v>
      </c>
      <c r="M16" s="13">
        <v>0</v>
      </c>
      <c r="N16" s="12">
        <f t="shared" si="7"/>
        <v>0</v>
      </c>
      <c r="O16" s="13">
        <v>0</v>
      </c>
      <c r="P16" s="12">
        <f t="shared" si="7"/>
        <v>0</v>
      </c>
      <c r="Q16" s="13">
        <v>0</v>
      </c>
      <c r="R16" s="12">
        <f t="shared" si="3"/>
        <v>0</v>
      </c>
      <c r="S16" s="13">
        <v>0</v>
      </c>
      <c r="T16" s="12">
        <f t="shared" si="4"/>
        <v>0</v>
      </c>
      <c r="U16" s="17">
        <v>0</v>
      </c>
      <c r="V16" s="12">
        <f t="shared" si="5"/>
        <v>0</v>
      </c>
      <c r="W16" s="17">
        <v>0</v>
      </c>
      <c r="X16" s="12">
        <f t="shared" si="6"/>
        <v>0</v>
      </c>
      <c r="Y16" s="13">
        <v>0</v>
      </c>
      <c r="Z16" s="67">
        <f t="shared" si="1"/>
        <v>3258.38</v>
      </c>
      <c r="AA16" s="68"/>
      <c r="AB16" s="16">
        <f>(Z16/$G$20*100)</f>
        <v>1.783626553689821</v>
      </c>
    </row>
    <row r="17" spans="4:28" ht="13.5" customHeight="1">
      <c r="D17" s="129" t="s">
        <v>20</v>
      </c>
      <c r="E17" s="130"/>
      <c r="F17" s="131"/>
      <c r="G17" s="10">
        <v>3963.57</v>
      </c>
      <c r="H17" s="12">
        <v>3963.57</v>
      </c>
      <c r="I17" s="42">
        <f t="shared" si="9"/>
        <v>100</v>
      </c>
      <c r="J17" s="12">
        <f t="shared" si="7"/>
        <v>0</v>
      </c>
      <c r="K17" s="13">
        <v>0</v>
      </c>
      <c r="L17" s="12">
        <f t="shared" si="7"/>
        <v>0</v>
      </c>
      <c r="M17" s="13">
        <v>0</v>
      </c>
      <c r="N17" s="12">
        <f t="shared" si="7"/>
        <v>0</v>
      </c>
      <c r="O17" s="13">
        <v>0</v>
      </c>
      <c r="P17" s="12">
        <f t="shared" si="7"/>
        <v>0</v>
      </c>
      <c r="Q17" s="13">
        <v>0</v>
      </c>
      <c r="R17" s="12">
        <f t="shared" si="7"/>
        <v>0</v>
      </c>
      <c r="S17" s="13">
        <v>0</v>
      </c>
      <c r="T17" s="12">
        <f t="shared" si="7"/>
        <v>0</v>
      </c>
      <c r="U17" s="13">
        <v>0</v>
      </c>
      <c r="V17" s="12">
        <f t="shared" si="7"/>
        <v>0</v>
      </c>
      <c r="W17" s="13">
        <v>0</v>
      </c>
      <c r="X17" s="12">
        <f t="shared" si="7"/>
        <v>0</v>
      </c>
      <c r="Y17" s="13">
        <v>0</v>
      </c>
      <c r="Z17" s="67">
        <f t="shared" si="1"/>
        <v>3963.57</v>
      </c>
      <c r="AA17" s="68"/>
      <c r="AB17" s="16">
        <f>(Z17/$G$20*100)</f>
        <v>2.1696452529810411</v>
      </c>
    </row>
    <row r="18" spans="4:28" ht="13.5" customHeight="1">
      <c r="D18" s="129" t="s">
        <v>11</v>
      </c>
      <c r="E18" s="130"/>
      <c r="F18" s="131"/>
      <c r="G18" s="10">
        <v>1551.92</v>
      </c>
      <c r="H18" s="12">
        <v>1551.92</v>
      </c>
      <c r="I18" s="42">
        <f t="shared" si="9"/>
        <v>100</v>
      </c>
      <c r="J18" s="12">
        <f t="shared" si="7"/>
        <v>0</v>
      </c>
      <c r="K18" s="13">
        <v>0</v>
      </c>
      <c r="L18" s="12">
        <f t="shared" si="7"/>
        <v>0</v>
      </c>
      <c r="M18" s="13">
        <v>0</v>
      </c>
      <c r="N18" s="12">
        <f t="shared" si="7"/>
        <v>0</v>
      </c>
      <c r="O18" s="13">
        <v>0</v>
      </c>
      <c r="P18" s="12">
        <f t="shared" si="7"/>
        <v>0</v>
      </c>
      <c r="Q18" s="13">
        <v>0</v>
      </c>
      <c r="R18" s="12">
        <f t="shared" si="7"/>
        <v>0</v>
      </c>
      <c r="S18" s="13">
        <v>0</v>
      </c>
      <c r="T18" s="12">
        <f t="shared" si="7"/>
        <v>0</v>
      </c>
      <c r="U18" s="13">
        <v>0</v>
      </c>
      <c r="V18" s="12">
        <f t="shared" si="7"/>
        <v>0</v>
      </c>
      <c r="W18" s="13">
        <v>0</v>
      </c>
      <c r="X18" s="12">
        <f t="shared" si="7"/>
        <v>0</v>
      </c>
      <c r="Y18" s="13">
        <v>0</v>
      </c>
      <c r="Z18" s="67">
        <f t="shared" si="1"/>
        <v>1551.92</v>
      </c>
      <c r="AA18" s="68"/>
      <c r="AB18" s="16">
        <f>(Z18/$G$20*100)</f>
        <v>0.8495159315986186</v>
      </c>
    </row>
    <row r="19" spans="4:28" ht="13.5" customHeight="1">
      <c r="D19" s="126" t="s">
        <v>7</v>
      </c>
      <c r="E19" s="127"/>
      <c r="F19" s="128"/>
      <c r="G19" s="10">
        <f>TRUNC(SUM(G12:G18),2)</f>
        <v>182682.86</v>
      </c>
      <c r="H19" s="10">
        <f>ROUNDUP(SUM(H12:H18),2)+0.01</f>
        <v>73849.67</v>
      </c>
      <c r="I19" s="19">
        <f>(H19/$G$20)*100</f>
        <v>40.425067792347903</v>
      </c>
      <c r="J19" s="10">
        <f>SUM(J12:J18)</f>
        <v>19910.59</v>
      </c>
      <c r="K19" s="19">
        <f>(J19/$G$20)*100</f>
        <v>10.898991837548417</v>
      </c>
      <c r="L19" s="10">
        <f>SUM(L12:L18)</f>
        <v>12703.23</v>
      </c>
      <c r="M19" s="19">
        <f>(L19/$G$20)*100</f>
        <v>6.9537065491529964</v>
      </c>
      <c r="N19" s="10">
        <f>SUM(N12:N18)</f>
        <v>12703.23</v>
      </c>
      <c r="O19" s="19">
        <f>(N19/$G$20)*100</f>
        <v>6.9537065491529964</v>
      </c>
      <c r="P19" s="10">
        <f>SUM(P12:P18)</f>
        <v>12703.23</v>
      </c>
      <c r="Q19" s="19">
        <f>(P19/$G$20)*100</f>
        <v>6.9537065491529964</v>
      </c>
      <c r="R19" s="10">
        <f>SUM(R12:R18)</f>
        <v>12703.23</v>
      </c>
      <c r="S19" s="19">
        <f>(R19/$G$20)*100</f>
        <v>6.9537065491529964</v>
      </c>
      <c r="T19" s="10">
        <f>SUM(T12:T18)</f>
        <v>12703.23</v>
      </c>
      <c r="U19" s="19">
        <f>(T19/$G$20)*100</f>
        <v>6.9537065491529964</v>
      </c>
      <c r="V19" s="10">
        <f>SUM(V12:V18)</f>
        <v>12703.23</v>
      </c>
      <c r="W19" s="19">
        <f>(V19/$G$20)*100</f>
        <v>6.9537065491529964</v>
      </c>
      <c r="X19" s="10">
        <f>SUM(X12:X18)</f>
        <v>12703.23</v>
      </c>
      <c r="Y19" s="19">
        <f>(X19/$G$20)*100</f>
        <v>6.9537065491529964</v>
      </c>
      <c r="Z19" s="69">
        <f>TRUNC(SUM(Z12:Z18),2)</f>
        <v>182682.86</v>
      </c>
      <c r="AA19" s="70"/>
      <c r="AB19" s="21">
        <f>SUM(AB12:AB18)</f>
        <v>100.00000000000001</v>
      </c>
    </row>
    <row r="20" spans="4:28" ht="14.25" customHeight="1" thickBot="1">
      <c r="D20" s="120" t="s">
        <v>8</v>
      </c>
      <c r="E20" s="121"/>
      <c r="F20" s="122"/>
      <c r="G20" s="11">
        <f>SUM(G19:G19)</f>
        <v>182682.86</v>
      </c>
      <c r="H20" s="14">
        <f>(SUM(H19:H19))</f>
        <v>73849.67</v>
      </c>
      <c r="I20" s="20">
        <f>SUM(I19:I19)</f>
        <v>40.425067792347903</v>
      </c>
      <c r="J20" s="20">
        <f>H20+J19</f>
        <v>93760.26</v>
      </c>
      <c r="K20" s="14">
        <f t="shared" ref="K20:Y20" si="10">I20+K19</f>
        <v>51.324059629896318</v>
      </c>
      <c r="L20" s="20">
        <f t="shared" si="10"/>
        <v>106463.48999999999</v>
      </c>
      <c r="M20" s="14">
        <f t="shared" si="10"/>
        <v>58.277766179049316</v>
      </c>
      <c r="N20" s="20">
        <f t="shared" si="10"/>
        <v>119166.71999999999</v>
      </c>
      <c r="O20" s="14">
        <f t="shared" si="10"/>
        <v>65.231472728202306</v>
      </c>
      <c r="P20" s="20">
        <f t="shared" si="10"/>
        <v>131869.94999999998</v>
      </c>
      <c r="Q20" s="14">
        <f t="shared" si="10"/>
        <v>72.185179277355303</v>
      </c>
      <c r="R20" s="20">
        <f t="shared" si="10"/>
        <v>144573.18</v>
      </c>
      <c r="S20" s="14">
        <f t="shared" si="10"/>
        <v>79.1388858265083</v>
      </c>
      <c r="T20" s="20">
        <f t="shared" si="10"/>
        <v>157276.41</v>
      </c>
      <c r="U20" s="14">
        <f t="shared" si="10"/>
        <v>86.092592375661297</v>
      </c>
      <c r="V20" s="20">
        <f t="shared" si="10"/>
        <v>169979.64</v>
      </c>
      <c r="W20" s="14">
        <f t="shared" si="10"/>
        <v>93.046298924814295</v>
      </c>
      <c r="X20" s="20">
        <f>TRUNC((V20+X19),2)-0.01</f>
        <v>182682.86</v>
      </c>
      <c r="Y20" s="14">
        <f t="shared" si="10"/>
        <v>100.00000547396729</v>
      </c>
      <c r="Z20" s="71">
        <f>Z19</f>
        <v>182682.86</v>
      </c>
      <c r="AA20" s="72"/>
      <c r="AB20" s="22">
        <f>AB19</f>
        <v>100.00000000000001</v>
      </c>
    </row>
    <row r="21" spans="4:28" ht="15">
      <c r="D21" s="1"/>
      <c r="E21" s="2"/>
      <c r="F21" s="3"/>
      <c r="G21" s="4"/>
      <c r="H21" s="4"/>
      <c r="I21" s="4"/>
      <c r="R21" s="7"/>
    </row>
    <row r="30" spans="4:28">
      <c r="E30" s="8"/>
      <c r="G30" s="37"/>
    </row>
  </sheetData>
  <mergeCells count="47">
    <mergeCell ref="R10:R11"/>
    <mergeCell ref="D13:F13"/>
    <mergeCell ref="O10:O11"/>
    <mergeCell ref="D12:F12"/>
    <mergeCell ref="D20:F20"/>
    <mergeCell ref="D14:F14"/>
    <mergeCell ref="D15:F15"/>
    <mergeCell ref="D16:F16"/>
    <mergeCell ref="D19:F19"/>
    <mergeCell ref="D17:F17"/>
    <mergeCell ref="D18:F18"/>
    <mergeCell ref="I10:I11"/>
    <mergeCell ref="J10:J11"/>
    <mergeCell ref="K10:K11"/>
    <mergeCell ref="L10:L11"/>
    <mergeCell ref="M10:M11"/>
    <mergeCell ref="D5:E5"/>
    <mergeCell ref="I5:J5"/>
    <mergeCell ref="I6:J6"/>
    <mergeCell ref="D1:AB3"/>
    <mergeCell ref="AA5:AB5"/>
    <mergeCell ref="AA6:AB6"/>
    <mergeCell ref="AA7:AB7"/>
    <mergeCell ref="D9:AB9"/>
    <mergeCell ref="N10:N11"/>
    <mergeCell ref="P10:P11"/>
    <mergeCell ref="Q10:Q11"/>
    <mergeCell ref="S10:S11"/>
    <mergeCell ref="T10:T11"/>
    <mergeCell ref="U10:U11"/>
    <mergeCell ref="V10:V11"/>
    <mergeCell ref="W10:W11"/>
    <mergeCell ref="Y10:Y11"/>
    <mergeCell ref="Z10:AA11"/>
    <mergeCell ref="AB10:AB11"/>
    <mergeCell ref="I7:J7"/>
    <mergeCell ref="D10:F11"/>
    <mergeCell ref="G10:G11"/>
    <mergeCell ref="Z17:AA17"/>
    <mergeCell ref="Z18:AA18"/>
    <mergeCell ref="Z19:AA19"/>
    <mergeCell ref="Z20:AA20"/>
    <mergeCell ref="Z12:AA12"/>
    <mergeCell ref="Z13:AA13"/>
    <mergeCell ref="Z14:AA14"/>
    <mergeCell ref="Z15:AA15"/>
    <mergeCell ref="Z16:AA16"/>
  </mergeCells>
  <pageMargins left="0.51181102362204722" right="0.51181102362204722" top="0.78740157480314965" bottom="0.78740157480314965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3"/>
  <sheetViews>
    <sheetView zoomScale="75" zoomScaleNormal="75" workbookViewId="0">
      <selection activeCell="E17" sqref="E17"/>
    </sheetView>
  </sheetViews>
  <sheetFormatPr defaultRowHeight="12.75"/>
  <cols>
    <col min="1" max="1" width="77.42578125" customWidth="1"/>
    <col min="2" max="2" width="0" hidden="1" customWidth="1"/>
    <col min="3" max="3" width="0.140625" customWidth="1"/>
    <col min="4" max="4" width="13.42578125" bestFit="1" customWidth="1"/>
    <col min="5" max="5" width="16.7109375" customWidth="1"/>
    <col min="6" max="6" width="8.42578125" customWidth="1"/>
    <col min="7" max="7" width="19.42578125" customWidth="1"/>
    <col min="8" max="8" width="9.28515625" customWidth="1"/>
    <col min="9" max="9" width="13.42578125" bestFit="1" customWidth="1"/>
    <col min="10" max="10" width="8.7109375" customWidth="1"/>
    <col min="11" max="11" width="13.42578125" bestFit="1" customWidth="1"/>
    <col min="12" max="12" width="10" customWidth="1"/>
    <col min="13" max="13" width="13" customWidth="1"/>
    <col min="14" max="14" width="0" hidden="1" customWidth="1"/>
    <col min="15" max="15" width="9.85546875" customWidth="1"/>
  </cols>
  <sheetData>
    <row r="3" spans="1:15" ht="4.5" customHeight="1" thickBot="1"/>
    <row r="4" spans="1:15">
      <c r="A4" s="102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</row>
    <row r="5" spans="1:15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</row>
    <row r="6" spans="1:15" ht="31.5" customHeight="1" thickBot="1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1:15" ht="20.25">
      <c r="A7" s="33" t="s">
        <v>12</v>
      </c>
      <c r="B7" s="5"/>
      <c r="C7" s="5"/>
      <c r="D7" s="34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5" ht="38.25" customHeight="1">
      <c r="A8" s="98" t="s">
        <v>13</v>
      </c>
      <c r="B8" s="99"/>
      <c r="C8" s="23"/>
      <c r="D8" s="35"/>
      <c r="E8" s="40" t="s">
        <v>3</v>
      </c>
      <c r="F8" s="100" t="s">
        <v>27</v>
      </c>
      <c r="G8" s="100"/>
      <c r="H8" s="52" t="s">
        <v>25</v>
      </c>
      <c r="I8" s="53"/>
      <c r="J8" s="54"/>
      <c r="K8" s="54"/>
      <c r="L8" s="56"/>
      <c r="M8" s="55"/>
      <c r="N8" s="111"/>
      <c r="O8" s="112"/>
    </row>
    <row r="9" spans="1:15" ht="20.25">
      <c r="A9" s="31" t="s">
        <v>4</v>
      </c>
      <c r="B9" s="24"/>
      <c r="C9" s="24"/>
      <c r="D9" s="47"/>
      <c r="E9" s="24"/>
      <c r="F9" s="101"/>
      <c r="G9" s="101"/>
      <c r="H9" s="132" t="s">
        <v>26</v>
      </c>
      <c r="I9" s="133"/>
      <c r="J9" s="133"/>
      <c r="K9" s="133"/>
      <c r="L9" s="133"/>
      <c r="M9" s="134"/>
      <c r="N9" s="101"/>
      <c r="O9" s="113"/>
    </row>
    <row r="10" spans="1:15" ht="41.25" thickBot="1">
      <c r="A10" s="32" t="s">
        <v>14</v>
      </c>
      <c r="B10" s="26"/>
      <c r="C10" s="26"/>
      <c r="D10" s="46"/>
      <c r="E10" s="46" t="s">
        <v>5</v>
      </c>
      <c r="F10" s="135">
        <v>41879</v>
      </c>
      <c r="G10" s="135"/>
      <c r="H10" s="45"/>
      <c r="I10" s="45"/>
      <c r="J10" s="45"/>
      <c r="K10" s="45"/>
      <c r="L10" s="45"/>
      <c r="M10" s="27"/>
      <c r="N10" s="74"/>
      <c r="O10" s="75"/>
    </row>
    <row r="11" spans="1:15" ht="21" thickBot="1">
      <c r="A11" s="28"/>
      <c r="B11" s="29"/>
      <c r="C11" s="29"/>
      <c r="D11" s="36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</row>
    <row r="12" spans="1:15" ht="27.75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</row>
    <row r="13" spans="1:15" ht="25.5">
      <c r="A13" s="90" t="s">
        <v>6</v>
      </c>
      <c r="B13" s="91"/>
      <c r="C13" s="92"/>
      <c r="D13" s="96" t="s">
        <v>10</v>
      </c>
      <c r="E13" s="43" t="s">
        <v>21</v>
      </c>
      <c r="F13" s="81" t="s">
        <v>0</v>
      </c>
      <c r="G13" s="79" t="s">
        <v>22</v>
      </c>
      <c r="H13" s="81" t="s">
        <v>0</v>
      </c>
      <c r="I13" s="79" t="s">
        <v>23</v>
      </c>
      <c r="J13" s="81" t="s">
        <v>0</v>
      </c>
      <c r="K13" s="18" t="s">
        <v>24</v>
      </c>
      <c r="L13" s="81" t="s">
        <v>0</v>
      </c>
      <c r="M13" s="83" t="s">
        <v>9</v>
      </c>
      <c r="N13" s="92"/>
      <c r="O13" s="87" t="s">
        <v>0</v>
      </c>
    </row>
    <row r="14" spans="1:15" ht="13.5" customHeight="1">
      <c r="A14" s="93"/>
      <c r="B14" s="94"/>
      <c r="C14" s="95"/>
      <c r="D14" s="97"/>
      <c r="E14" s="44">
        <v>41901</v>
      </c>
      <c r="F14" s="82"/>
      <c r="G14" s="80"/>
      <c r="H14" s="82"/>
      <c r="I14" s="80"/>
      <c r="J14" s="82"/>
      <c r="K14" s="39">
        <v>41992</v>
      </c>
      <c r="L14" s="82"/>
      <c r="M14" s="136"/>
      <c r="N14" s="95"/>
      <c r="O14" s="88"/>
    </row>
    <row r="15" spans="1:15">
      <c r="A15" s="117" t="s">
        <v>1</v>
      </c>
      <c r="B15" s="118"/>
      <c r="C15" s="119"/>
      <c r="D15" s="10">
        <v>15087.78</v>
      </c>
      <c r="E15" s="12">
        <v>11762.42</v>
      </c>
      <c r="F15" s="42">
        <v>77.959911928726427</v>
      </c>
      <c r="G15" s="12">
        <v>3325.36</v>
      </c>
      <c r="H15" s="12">
        <v>22.040088071273573</v>
      </c>
      <c r="I15" s="12">
        <v>0</v>
      </c>
      <c r="J15" s="12">
        <v>0</v>
      </c>
      <c r="K15" s="12">
        <v>0</v>
      </c>
      <c r="L15" s="12">
        <v>0</v>
      </c>
      <c r="M15" s="67">
        <v>15087.78</v>
      </c>
      <c r="N15" s="68"/>
      <c r="O15" s="16">
        <v>8.2590014191807608</v>
      </c>
    </row>
    <row r="16" spans="1:15">
      <c r="A16" s="114" t="s">
        <v>16</v>
      </c>
      <c r="B16" s="115"/>
      <c r="C16" s="116"/>
      <c r="D16" s="10">
        <v>3969.15</v>
      </c>
      <c r="E16" s="12">
        <v>3969.15</v>
      </c>
      <c r="F16" s="42">
        <v>100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67">
        <v>3969.15</v>
      </c>
      <c r="N16" s="68"/>
      <c r="O16" s="16">
        <v>2.172699726728605</v>
      </c>
    </row>
    <row r="17" spans="1:15">
      <c r="A17" s="123" t="s">
        <v>17</v>
      </c>
      <c r="B17" s="124"/>
      <c r="C17" s="125"/>
      <c r="D17" s="10">
        <v>42267.46</v>
      </c>
      <c r="E17" s="12">
        <v>42267.46</v>
      </c>
      <c r="F17" s="42">
        <v>100</v>
      </c>
      <c r="G17" s="12">
        <v>0</v>
      </c>
      <c r="H17" s="12">
        <v>0</v>
      </c>
      <c r="I17" s="12">
        <v>0</v>
      </c>
      <c r="J17" s="17">
        <v>0</v>
      </c>
      <c r="K17" s="12">
        <v>0</v>
      </c>
      <c r="L17" s="17">
        <v>0</v>
      </c>
      <c r="M17" s="67">
        <v>42267.46</v>
      </c>
      <c r="N17" s="68"/>
      <c r="O17" s="16">
        <v>23.137069345202939</v>
      </c>
    </row>
    <row r="18" spans="1:15">
      <c r="A18" s="114" t="s">
        <v>18</v>
      </c>
      <c r="B18" s="115"/>
      <c r="C18" s="116"/>
      <c r="D18" s="41">
        <v>112584.6</v>
      </c>
      <c r="E18" s="12">
        <v>51838.76</v>
      </c>
      <c r="F18" s="42">
        <v>46.044272484869154</v>
      </c>
      <c r="G18" s="12">
        <v>20248.61</v>
      </c>
      <c r="H18" s="17">
        <v>17.985243000000001</v>
      </c>
      <c r="I18" s="12">
        <v>20248.61</v>
      </c>
      <c r="J18" s="17">
        <v>17.985243000000001</v>
      </c>
      <c r="K18" s="12">
        <v>20248.62</v>
      </c>
      <c r="L18" s="17">
        <v>17.985244999999999</v>
      </c>
      <c r="M18" s="67">
        <v>112584.6</v>
      </c>
      <c r="N18" s="68"/>
      <c r="O18" s="16">
        <v>61.628441770618224</v>
      </c>
    </row>
    <row r="19" spans="1:15">
      <c r="A19" s="114" t="s">
        <v>19</v>
      </c>
      <c r="B19" s="115"/>
      <c r="C19" s="116"/>
      <c r="D19" s="10">
        <v>3258.38</v>
      </c>
      <c r="E19" s="12">
        <v>3258.38</v>
      </c>
      <c r="F19" s="42">
        <v>100</v>
      </c>
      <c r="G19" s="12">
        <v>0</v>
      </c>
      <c r="H19" s="17">
        <v>0</v>
      </c>
      <c r="I19" s="12">
        <v>0</v>
      </c>
      <c r="J19" s="13">
        <v>0</v>
      </c>
      <c r="K19" s="12">
        <v>0</v>
      </c>
      <c r="L19" s="13">
        <v>0</v>
      </c>
      <c r="M19" s="67">
        <v>3258.38</v>
      </c>
      <c r="N19" s="68"/>
      <c r="O19" s="16">
        <v>1.783626553689821</v>
      </c>
    </row>
    <row r="20" spans="1:15">
      <c r="A20" s="129" t="s">
        <v>20</v>
      </c>
      <c r="B20" s="130"/>
      <c r="C20" s="131"/>
      <c r="D20" s="10">
        <v>3963.57</v>
      </c>
      <c r="E20" s="12">
        <v>0</v>
      </c>
      <c r="F20" s="42">
        <v>0</v>
      </c>
      <c r="G20" s="12">
        <v>1189.07</v>
      </c>
      <c r="H20" s="13">
        <v>30</v>
      </c>
      <c r="I20" s="12">
        <v>1189.07</v>
      </c>
      <c r="J20" s="13">
        <v>30</v>
      </c>
      <c r="K20" s="12">
        <v>1585.43</v>
      </c>
      <c r="L20" s="13">
        <v>40</v>
      </c>
      <c r="M20" s="67">
        <v>3963.5699999999997</v>
      </c>
      <c r="N20" s="68"/>
      <c r="O20" s="16">
        <v>2.1696452529810406</v>
      </c>
    </row>
    <row r="21" spans="1:15">
      <c r="A21" s="129" t="s">
        <v>11</v>
      </c>
      <c r="B21" s="130"/>
      <c r="C21" s="131"/>
      <c r="D21" s="10">
        <v>1551.92</v>
      </c>
      <c r="E21" s="12">
        <v>1551.92</v>
      </c>
      <c r="F21" s="42">
        <v>100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67">
        <v>1551.92</v>
      </c>
      <c r="N21" s="68"/>
      <c r="O21" s="16">
        <v>0.8495159315986186</v>
      </c>
    </row>
    <row r="22" spans="1:15">
      <c r="A22" s="126" t="s">
        <v>7</v>
      </c>
      <c r="B22" s="127"/>
      <c r="C22" s="128"/>
      <c r="D22" s="10">
        <v>182682.86</v>
      </c>
      <c r="E22" s="10">
        <v>114648.09999999999</v>
      </c>
      <c r="F22" s="19">
        <v>62.757994920815229</v>
      </c>
      <c r="G22" s="10">
        <v>24763.040000000001</v>
      </c>
      <c r="H22" s="19">
        <v>13.555207094962277</v>
      </c>
      <c r="I22" s="10">
        <v>21437.68</v>
      </c>
      <c r="J22" s="19">
        <v>11.734915908367102</v>
      </c>
      <c r="K22" s="10">
        <v>21834.04</v>
      </c>
      <c r="L22" s="19">
        <v>11.951882075855394</v>
      </c>
      <c r="M22" s="10">
        <v>182682.86</v>
      </c>
      <c r="N22" s="15"/>
      <c r="O22" s="21">
        <v>100.00000000000001</v>
      </c>
    </row>
    <row r="23" spans="1:15" ht="13.5" thickBot="1">
      <c r="A23" s="120" t="s">
        <v>8</v>
      </c>
      <c r="B23" s="121"/>
      <c r="C23" s="122"/>
      <c r="D23" s="11">
        <v>182682.86</v>
      </c>
      <c r="E23" s="14">
        <v>114648.09999999999</v>
      </c>
      <c r="F23" s="20">
        <v>62.757994920815229</v>
      </c>
      <c r="G23" s="20">
        <v>139411.13999999998</v>
      </c>
      <c r="H23" s="14">
        <v>76.313202015777506</v>
      </c>
      <c r="I23" s="20">
        <v>160848.81999999998</v>
      </c>
      <c r="J23" s="14">
        <v>88.048117924144606</v>
      </c>
      <c r="K23" s="20">
        <v>182682.86</v>
      </c>
      <c r="L23" s="14">
        <v>100</v>
      </c>
      <c r="M23" s="11">
        <v>182682.86</v>
      </c>
      <c r="N23" s="20">
        <v>100</v>
      </c>
      <c r="O23" s="22">
        <v>100.00000000000001</v>
      </c>
    </row>
  </sheetData>
  <mergeCells count="36">
    <mergeCell ref="M15:N15"/>
    <mergeCell ref="A23:C23"/>
    <mergeCell ref="A17:C17"/>
    <mergeCell ref="M17:N17"/>
    <mergeCell ref="A18:C18"/>
    <mergeCell ref="M18:N18"/>
    <mergeCell ref="A19:C19"/>
    <mergeCell ref="M19:N19"/>
    <mergeCell ref="A20:C20"/>
    <mergeCell ref="M20:N20"/>
    <mergeCell ref="A21:C21"/>
    <mergeCell ref="M21:N21"/>
    <mergeCell ref="A22:C22"/>
    <mergeCell ref="A16:C16"/>
    <mergeCell ref="M16:N16"/>
    <mergeCell ref="A15:C15"/>
    <mergeCell ref="F10:G10"/>
    <mergeCell ref="N10:O10"/>
    <mergeCell ref="A12:O12"/>
    <mergeCell ref="A13:C14"/>
    <mergeCell ref="D13:D14"/>
    <mergeCell ref="F13:F14"/>
    <mergeCell ref="G13:G14"/>
    <mergeCell ref="H13:H14"/>
    <mergeCell ref="I13:I14"/>
    <mergeCell ref="J13:J14"/>
    <mergeCell ref="L13:L14"/>
    <mergeCell ref="M13:N14"/>
    <mergeCell ref="O13:O14"/>
    <mergeCell ref="A4:O6"/>
    <mergeCell ref="A8:B8"/>
    <mergeCell ref="F8:G8"/>
    <mergeCell ref="N8:O8"/>
    <mergeCell ref="F9:G9"/>
    <mergeCell ref="H9:M9"/>
    <mergeCell ref="N9:O9"/>
  </mergeCells>
  <pageMargins left="0.511811024" right="0.511811024" top="0.78740157499999996" bottom="0.78740157499999996" header="0.31496062000000002" footer="0.31496062000000002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3"/>
  <sheetViews>
    <sheetView zoomScale="75" zoomScaleNormal="75" workbookViewId="0">
      <selection activeCell="E27" sqref="E27"/>
    </sheetView>
  </sheetViews>
  <sheetFormatPr defaultRowHeight="12.75"/>
  <cols>
    <col min="1" max="1" width="77.42578125" customWidth="1"/>
    <col min="2" max="2" width="0" hidden="1" customWidth="1"/>
    <col min="3" max="3" width="0.140625" customWidth="1"/>
    <col min="4" max="4" width="13.42578125" bestFit="1" customWidth="1"/>
    <col min="5" max="5" width="16.7109375" customWidth="1"/>
    <col min="6" max="6" width="8.42578125" customWidth="1"/>
    <col min="7" max="7" width="19.42578125" customWidth="1"/>
    <col min="8" max="8" width="9.28515625" customWidth="1"/>
    <col min="9" max="9" width="13.42578125" bestFit="1" customWidth="1"/>
    <col min="10" max="12" width="8.7109375" customWidth="1"/>
    <col min="13" max="13" width="13.42578125" bestFit="1" customWidth="1"/>
    <col min="14" max="14" width="10" customWidth="1"/>
    <col min="15" max="15" width="13" customWidth="1"/>
    <col min="16" max="16" width="0" hidden="1" customWidth="1"/>
    <col min="17" max="17" width="9.85546875" customWidth="1"/>
  </cols>
  <sheetData>
    <row r="3" spans="1:17" ht="4.5" customHeight="1" thickBot="1"/>
    <row r="4" spans="1:17">
      <c r="A4" s="102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4"/>
    </row>
    <row r="5" spans="1:17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7"/>
    </row>
    <row r="6" spans="1:17" ht="31.5" customHeight="1" thickBot="1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1:17" ht="20.25">
      <c r="A7" s="33" t="s">
        <v>12</v>
      </c>
      <c r="B7" s="5"/>
      <c r="C7" s="5"/>
      <c r="D7" s="3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1:17" ht="38.25" customHeight="1">
      <c r="A8" s="98" t="s">
        <v>13</v>
      </c>
      <c r="B8" s="99"/>
      <c r="C8" s="23"/>
      <c r="D8" s="35"/>
      <c r="E8" s="40" t="s">
        <v>3</v>
      </c>
      <c r="F8" s="100" t="s">
        <v>37</v>
      </c>
      <c r="G8" s="100"/>
      <c r="H8" s="52" t="s">
        <v>25</v>
      </c>
      <c r="I8" s="53"/>
      <c r="J8" s="54"/>
      <c r="K8" s="54"/>
      <c r="L8" s="54"/>
      <c r="M8" s="54"/>
      <c r="N8" s="56"/>
      <c r="O8" s="55"/>
      <c r="P8" s="111"/>
      <c r="Q8" s="112"/>
    </row>
    <row r="9" spans="1:17" ht="20.25">
      <c r="A9" s="31" t="s">
        <v>4</v>
      </c>
      <c r="B9" s="24"/>
      <c r="C9" s="24"/>
      <c r="D9" s="61"/>
      <c r="E9" s="24"/>
      <c r="F9" s="101"/>
      <c r="G9" s="101"/>
      <c r="H9" s="132" t="s">
        <v>26</v>
      </c>
      <c r="I9" s="133"/>
      <c r="J9" s="133"/>
      <c r="K9" s="133"/>
      <c r="L9" s="133"/>
      <c r="M9" s="133"/>
      <c r="N9" s="133"/>
      <c r="O9" s="134"/>
      <c r="P9" s="101"/>
      <c r="Q9" s="113"/>
    </row>
    <row r="10" spans="1:17" ht="41.25" thickBot="1">
      <c r="A10" s="32" t="s">
        <v>14</v>
      </c>
      <c r="B10" s="26"/>
      <c r="C10" s="26"/>
      <c r="D10" s="60"/>
      <c r="E10" s="60" t="s">
        <v>5</v>
      </c>
      <c r="F10" s="135">
        <v>41991</v>
      </c>
      <c r="G10" s="135"/>
      <c r="H10" s="62"/>
      <c r="I10" s="62"/>
      <c r="J10" s="62"/>
      <c r="K10" s="62"/>
      <c r="L10" s="62"/>
      <c r="M10" s="62"/>
      <c r="N10" s="62"/>
      <c r="O10" s="27"/>
      <c r="P10" s="74"/>
      <c r="Q10" s="75"/>
    </row>
    <row r="11" spans="1:17" ht="21" thickBot="1">
      <c r="A11" s="28"/>
      <c r="B11" s="29"/>
      <c r="C11" s="29"/>
      <c r="D11" s="36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</row>
    <row r="12" spans="1:17" ht="27.75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8"/>
    </row>
    <row r="13" spans="1:17" ht="25.5">
      <c r="A13" s="90" t="s">
        <v>6</v>
      </c>
      <c r="B13" s="91"/>
      <c r="C13" s="92"/>
      <c r="D13" s="96" t="s">
        <v>10</v>
      </c>
      <c r="E13" s="43" t="s">
        <v>38</v>
      </c>
      <c r="F13" s="81" t="s">
        <v>0</v>
      </c>
      <c r="G13" s="79" t="s">
        <v>39</v>
      </c>
      <c r="H13" s="81" t="s">
        <v>0</v>
      </c>
      <c r="I13" s="79" t="s">
        <v>40</v>
      </c>
      <c r="J13" s="81" t="s">
        <v>0</v>
      </c>
      <c r="K13" s="79" t="s">
        <v>41</v>
      </c>
      <c r="L13" s="81" t="s">
        <v>0</v>
      </c>
      <c r="M13" s="18" t="s">
        <v>42</v>
      </c>
      <c r="N13" s="81" t="s">
        <v>0</v>
      </c>
      <c r="O13" s="83" t="s">
        <v>9</v>
      </c>
      <c r="P13" s="92"/>
      <c r="Q13" s="87" t="s">
        <v>0</v>
      </c>
    </row>
    <row r="14" spans="1:17" ht="13.5" customHeight="1">
      <c r="A14" s="93"/>
      <c r="B14" s="94"/>
      <c r="C14" s="95"/>
      <c r="D14" s="97"/>
      <c r="E14" s="44">
        <v>41992</v>
      </c>
      <c r="F14" s="82"/>
      <c r="G14" s="80"/>
      <c r="H14" s="82"/>
      <c r="I14" s="80"/>
      <c r="J14" s="82"/>
      <c r="K14" s="80"/>
      <c r="L14" s="82"/>
      <c r="M14" s="39">
        <v>42113</v>
      </c>
      <c r="N14" s="82"/>
      <c r="O14" s="136"/>
      <c r="P14" s="95"/>
      <c r="Q14" s="88"/>
    </row>
    <row r="15" spans="1:17">
      <c r="A15" s="117" t="s">
        <v>1</v>
      </c>
      <c r="B15" s="118"/>
      <c r="C15" s="119"/>
      <c r="D15" s="10">
        <v>15087.78</v>
      </c>
      <c r="E15" s="12">
        <v>11762.42</v>
      </c>
      <c r="F15" s="42">
        <v>77.959911928726427</v>
      </c>
      <c r="G15" s="12">
        <v>3325.36</v>
      </c>
      <c r="H15" s="12">
        <v>22.040088071273573</v>
      </c>
      <c r="I15" s="12">
        <v>0</v>
      </c>
      <c r="J15" s="12">
        <v>0</v>
      </c>
      <c r="K15" s="12"/>
      <c r="L15" s="12"/>
      <c r="M15" s="12">
        <v>0</v>
      </c>
      <c r="N15" s="12">
        <v>0</v>
      </c>
      <c r="O15" s="67">
        <v>15087.78</v>
      </c>
      <c r="P15" s="68"/>
      <c r="Q15" s="16">
        <v>8.2590014191807608</v>
      </c>
    </row>
    <row r="16" spans="1:17">
      <c r="A16" s="114" t="s">
        <v>16</v>
      </c>
      <c r="B16" s="115"/>
      <c r="C16" s="116"/>
      <c r="D16" s="10">
        <v>3969.15</v>
      </c>
      <c r="E16" s="12">
        <v>3969.15</v>
      </c>
      <c r="F16" s="42">
        <v>100</v>
      </c>
      <c r="G16" s="12">
        <v>0</v>
      </c>
      <c r="H16" s="12">
        <v>0</v>
      </c>
      <c r="I16" s="12">
        <v>0</v>
      </c>
      <c r="J16" s="12">
        <v>0</v>
      </c>
      <c r="K16" s="12"/>
      <c r="L16" s="12"/>
      <c r="M16" s="12">
        <v>0</v>
      </c>
      <c r="N16" s="12">
        <v>0</v>
      </c>
      <c r="O16" s="67">
        <v>3969.15</v>
      </c>
      <c r="P16" s="68"/>
      <c r="Q16" s="16">
        <v>2.172699726728605</v>
      </c>
    </row>
    <row r="17" spans="1:17">
      <c r="A17" s="123" t="s">
        <v>17</v>
      </c>
      <c r="B17" s="124"/>
      <c r="C17" s="125"/>
      <c r="D17" s="10">
        <v>42267.46</v>
      </c>
      <c r="E17" s="12">
        <v>42267.46</v>
      </c>
      <c r="F17" s="42">
        <v>100</v>
      </c>
      <c r="G17" s="12">
        <v>0</v>
      </c>
      <c r="H17" s="12">
        <v>0</v>
      </c>
      <c r="I17" s="12">
        <v>0</v>
      </c>
      <c r="J17" s="17">
        <v>0</v>
      </c>
      <c r="K17" s="17"/>
      <c r="L17" s="17"/>
      <c r="M17" s="12">
        <v>0</v>
      </c>
      <c r="N17" s="17">
        <v>0</v>
      </c>
      <c r="O17" s="67">
        <v>42267.46</v>
      </c>
      <c r="P17" s="68"/>
      <c r="Q17" s="16">
        <v>23.137069345202939</v>
      </c>
    </row>
    <row r="18" spans="1:17">
      <c r="A18" s="114" t="s">
        <v>18</v>
      </c>
      <c r="B18" s="115"/>
      <c r="C18" s="116"/>
      <c r="D18" s="41">
        <v>112584.6</v>
      </c>
      <c r="E18" s="12">
        <v>51838.76</v>
      </c>
      <c r="F18" s="42">
        <v>46.044272484869154</v>
      </c>
      <c r="G18" s="12">
        <v>20248.61</v>
      </c>
      <c r="H18" s="17">
        <v>17.985243000000001</v>
      </c>
      <c r="I18" s="12">
        <v>20248.61</v>
      </c>
      <c r="J18" s="17">
        <v>17.985243000000001</v>
      </c>
      <c r="K18" s="17"/>
      <c r="L18" s="17"/>
      <c r="M18" s="12">
        <v>20248.62</v>
      </c>
      <c r="N18" s="17">
        <v>17.985244999999999</v>
      </c>
      <c r="O18" s="67">
        <v>112584.6</v>
      </c>
      <c r="P18" s="68"/>
      <c r="Q18" s="16">
        <v>61.628441770618224</v>
      </c>
    </row>
    <row r="19" spans="1:17">
      <c r="A19" s="114" t="s">
        <v>19</v>
      </c>
      <c r="B19" s="115"/>
      <c r="C19" s="116"/>
      <c r="D19" s="10">
        <v>3258.38</v>
      </c>
      <c r="E19" s="12">
        <v>3258.38</v>
      </c>
      <c r="F19" s="42">
        <v>100</v>
      </c>
      <c r="G19" s="12">
        <v>0</v>
      </c>
      <c r="H19" s="17">
        <v>0</v>
      </c>
      <c r="I19" s="12">
        <v>0</v>
      </c>
      <c r="J19" s="13">
        <v>0</v>
      </c>
      <c r="K19" s="13"/>
      <c r="L19" s="13"/>
      <c r="M19" s="12">
        <v>0</v>
      </c>
      <c r="N19" s="13">
        <v>0</v>
      </c>
      <c r="O19" s="67">
        <v>3258.38</v>
      </c>
      <c r="P19" s="68"/>
      <c r="Q19" s="16">
        <v>1.783626553689821</v>
      </c>
    </row>
    <row r="20" spans="1:17">
      <c r="A20" s="129" t="s">
        <v>20</v>
      </c>
      <c r="B20" s="130"/>
      <c r="C20" s="131"/>
      <c r="D20" s="10">
        <v>3963.57</v>
      </c>
      <c r="E20" s="12">
        <v>0</v>
      </c>
      <c r="F20" s="42">
        <v>0</v>
      </c>
      <c r="G20" s="12">
        <v>1189.07</v>
      </c>
      <c r="H20" s="13">
        <v>30</v>
      </c>
      <c r="I20" s="12">
        <v>1189.07</v>
      </c>
      <c r="J20" s="13">
        <v>30</v>
      </c>
      <c r="K20" s="13"/>
      <c r="L20" s="13"/>
      <c r="M20" s="12">
        <v>1585.43</v>
      </c>
      <c r="N20" s="13">
        <v>40</v>
      </c>
      <c r="O20" s="67">
        <v>3963.5699999999997</v>
      </c>
      <c r="P20" s="68"/>
      <c r="Q20" s="16">
        <v>2.1696452529810406</v>
      </c>
    </row>
    <row r="21" spans="1:17">
      <c r="A21" s="129" t="s">
        <v>11</v>
      </c>
      <c r="B21" s="130"/>
      <c r="C21" s="131"/>
      <c r="D21" s="10">
        <v>1551.92</v>
      </c>
      <c r="E21" s="12">
        <v>1551.92</v>
      </c>
      <c r="F21" s="42">
        <v>100</v>
      </c>
      <c r="G21" s="12">
        <v>0</v>
      </c>
      <c r="H21" s="13">
        <v>0</v>
      </c>
      <c r="I21" s="12">
        <v>0</v>
      </c>
      <c r="J21" s="13">
        <v>0</v>
      </c>
      <c r="K21" s="13"/>
      <c r="L21" s="13"/>
      <c r="M21" s="12">
        <v>0</v>
      </c>
      <c r="N21" s="13">
        <v>0</v>
      </c>
      <c r="O21" s="67">
        <v>1551.92</v>
      </c>
      <c r="P21" s="68"/>
      <c r="Q21" s="16">
        <v>0.8495159315986186</v>
      </c>
    </row>
    <row r="22" spans="1:17">
      <c r="A22" s="126" t="s">
        <v>7</v>
      </c>
      <c r="B22" s="127"/>
      <c r="C22" s="128"/>
      <c r="D22" s="10">
        <v>182682.86</v>
      </c>
      <c r="E22" s="10">
        <v>114648.09999999999</v>
      </c>
      <c r="F22" s="58">
        <v>62.757994920815229</v>
      </c>
      <c r="G22" s="10">
        <v>24763.040000000001</v>
      </c>
      <c r="H22" s="58">
        <v>13.555207094962277</v>
      </c>
      <c r="I22" s="10">
        <v>21437.68</v>
      </c>
      <c r="J22" s="58">
        <v>11.734915908367102</v>
      </c>
      <c r="K22" s="58"/>
      <c r="L22" s="58"/>
      <c r="M22" s="10">
        <v>21834.04</v>
      </c>
      <c r="N22" s="58">
        <v>11.951882075855394</v>
      </c>
      <c r="O22" s="10">
        <v>182682.86</v>
      </c>
      <c r="P22" s="15"/>
      <c r="Q22" s="21">
        <v>100.00000000000001</v>
      </c>
    </row>
    <row r="23" spans="1:17" ht="13.5" thickBot="1">
      <c r="A23" s="120" t="s">
        <v>8</v>
      </c>
      <c r="B23" s="121"/>
      <c r="C23" s="122"/>
      <c r="D23" s="11">
        <v>182682.86</v>
      </c>
      <c r="E23" s="14">
        <v>114648.09999999999</v>
      </c>
      <c r="F23" s="59">
        <v>62.757994920815229</v>
      </c>
      <c r="G23" s="59">
        <v>139411.13999999998</v>
      </c>
      <c r="H23" s="14">
        <v>76.313202015777506</v>
      </c>
      <c r="I23" s="59">
        <v>160848.81999999998</v>
      </c>
      <c r="J23" s="14">
        <v>88.048117924144606</v>
      </c>
      <c r="K23" s="66"/>
      <c r="L23" s="66"/>
      <c r="M23" s="59">
        <v>182682.86</v>
      </c>
      <c r="N23" s="14">
        <v>100</v>
      </c>
      <c r="O23" s="11">
        <v>182682.86</v>
      </c>
      <c r="P23" s="59">
        <v>100</v>
      </c>
      <c r="Q23" s="22">
        <v>100.00000000000001</v>
      </c>
    </row>
  </sheetData>
  <mergeCells count="38">
    <mergeCell ref="A4:Q6"/>
    <mergeCell ref="A8:B8"/>
    <mergeCell ref="F8:G8"/>
    <mergeCell ref="P8:Q8"/>
    <mergeCell ref="F9:G9"/>
    <mergeCell ref="H9:O9"/>
    <mergeCell ref="P9:Q9"/>
    <mergeCell ref="A16:C16"/>
    <mergeCell ref="O16:P16"/>
    <mergeCell ref="K13:K14"/>
    <mergeCell ref="L13:L14"/>
    <mergeCell ref="F10:G10"/>
    <mergeCell ref="P10:Q10"/>
    <mergeCell ref="A12:Q12"/>
    <mergeCell ref="A13:C14"/>
    <mergeCell ref="D13:D14"/>
    <mergeCell ref="F13:F14"/>
    <mergeCell ref="G13:G14"/>
    <mergeCell ref="H13:H14"/>
    <mergeCell ref="I13:I14"/>
    <mergeCell ref="J13:J14"/>
    <mergeCell ref="N13:N14"/>
    <mergeCell ref="O13:P14"/>
    <mergeCell ref="Q13:Q14"/>
    <mergeCell ref="A15:C15"/>
    <mergeCell ref="O15:P15"/>
    <mergeCell ref="A23:C23"/>
    <mergeCell ref="A17:C17"/>
    <mergeCell ref="O17:P17"/>
    <mergeCell ref="A18:C18"/>
    <mergeCell ref="O18:P18"/>
    <mergeCell ref="A19:C19"/>
    <mergeCell ref="O19:P19"/>
    <mergeCell ref="A20:C20"/>
    <mergeCell ref="O20:P20"/>
    <mergeCell ref="A21:C21"/>
    <mergeCell ref="O21:P21"/>
    <mergeCell ref="A22:C22"/>
  </mergeCells>
  <pageMargins left="0.511811024" right="0.511811024" top="0.78740157499999996" bottom="0.78740157499999996" header="0.31496062000000002" footer="0.31496062000000002"/>
  <pageSetup paperSize="9"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23"/>
  <sheetViews>
    <sheetView tabSelected="1" zoomScale="75" zoomScaleNormal="75" workbookViewId="0">
      <selection activeCell="F18" sqref="F18"/>
    </sheetView>
  </sheetViews>
  <sheetFormatPr defaultRowHeight="12.75"/>
  <cols>
    <col min="1" max="1" width="77.42578125" customWidth="1"/>
    <col min="2" max="2" width="0" hidden="1" customWidth="1"/>
    <col min="3" max="3" width="0.140625" customWidth="1"/>
    <col min="4" max="4" width="13.42578125" bestFit="1" customWidth="1"/>
    <col min="5" max="5" width="16.7109375" customWidth="1"/>
    <col min="6" max="6" width="8.42578125" customWidth="1"/>
    <col min="7" max="7" width="19.42578125" customWidth="1"/>
    <col min="8" max="8" width="9.28515625" customWidth="1"/>
    <col min="9" max="9" width="13.42578125" bestFit="1" customWidth="1"/>
    <col min="10" max="10" width="8.7109375" customWidth="1"/>
    <col min="11" max="11" width="13.42578125" bestFit="1" customWidth="1"/>
    <col min="12" max="12" width="8.7109375" customWidth="1"/>
    <col min="13" max="13" width="13.42578125" bestFit="1" customWidth="1"/>
    <col min="14" max="14" width="10" customWidth="1"/>
    <col min="15" max="15" width="13" customWidth="1"/>
    <col min="16" max="16" width="0" hidden="1" customWidth="1"/>
    <col min="17" max="17" width="9.85546875" customWidth="1"/>
  </cols>
  <sheetData>
    <row r="3" spans="1:17" ht="4.5" customHeight="1" thickBot="1"/>
    <row r="4" spans="1:17">
      <c r="A4" s="102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4"/>
    </row>
    <row r="5" spans="1:17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7"/>
    </row>
    <row r="6" spans="1:17" ht="31.5" customHeight="1" thickBot="1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1:17" ht="20.25">
      <c r="A7" s="33" t="s">
        <v>12</v>
      </c>
      <c r="B7" s="5"/>
      <c r="C7" s="5"/>
      <c r="D7" s="3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1:17" ht="38.25" customHeight="1">
      <c r="A8" s="98" t="s">
        <v>13</v>
      </c>
      <c r="B8" s="99"/>
      <c r="C8" s="23"/>
      <c r="D8" s="35"/>
      <c r="E8" s="40" t="s">
        <v>3</v>
      </c>
      <c r="F8" s="100" t="s">
        <v>43</v>
      </c>
      <c r="G8" s="100"/>
      <c r="H8" s="137" t="s">
        <v>25</v>
      </c>
      <c r="I8" s="137"/>
      <c r="J8" s="54"/>
      <c r="K8" s="54"/>
      <c r="L8" s="54"/>
      <c r="M8" s="54"/>
      <c r="N8" s="56"/>
      <c r="O8" s="138"/>
      <c r="P8" s="111"/>
      <c r="Q8" s="112"/>
    </row>
    <row r="9" spans="1:17" ht="20.25">
      <c r="A9" s="31" t="s">
        <v>4</v>
      </c>
      <c r="B9" s="24"/>
      <c r="C9" s="24"/>
      <c r="D9" s="63"/>
      <c r="E9" s="24"/>
      <c r="F9" s="101"/>
      <c r="G9" s="101"/>
      <c r="H9" s="133" t="s">
        <v>26</v>
      </c>
      <c r="I9" s="133"/>
      <c r="J9" s="133"/>
      <c r="K9" s="133"/>
      <c r="L9" s="133"/>
      <c r="M9" s="133"/>
      <c r="N9" s="133"/>
      <c r="O9" s="133"/>
      <c r="P9" s="101"/>
      <c r="Q9" s="113"/>
    </row>
    <row r="10" spans="1:17" ht="41.25" thickBot="1">
      <c r="A10" s="32" t="s">
        <v>14</v>
      </c>
      <c r="B10" s="26"/>
      <c r="C10" s="26"/>
      <c r="D10" s="64"/>
      <c r="E10" s="64" t="s">
        <v>5</v>
      </c>
      <c r="F10" s="135">
        <v>41991</v>
      </c>
      <c r="G10" s="135"/>
      <c r="H10" s="65"/>
      <c r="I10" s="65"/>
      <c r="J10" s="65"/>
      <c r="K10" s="65"/>
      <c r="L10" s="65"/>
      <c r="M10" s="65"/>
      <c r="N10" s="65"/>
      <c r="O10" s="27"/>
      <c r="P10" s="74"/>
      <c r="Q10" s="75"/>
    </row>
    <row r="11" spans="1:17" ht="21" thickBot="1">
      <c r="A11" s="28"/>
      <c r="B11" s="29"/>
      <c r="C11" s="29"/>
      <c r="D11" s="36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</row>
    <row r="12" spans="1:17" ht="27.75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8"/>
    </row>
    <row r="13" spans="1:17" ht="25.5">
      <c r="A13" s="90" t="s">
        <v>6</v>
      </c>
      <c r="B13" s="91"/>
      <c r="C13" s="91"/>
      <c r="D13" s="139" t="s">
        <v>10</v>
      </c>
      <c r="E13" s="140" t="s">
        <v>38</v>
      </c>
      <c r="F13" s="141" t="s">
        <v>0</v>
      </c>
      <c r="G13" s="91" t="s">
        <v>39</v>
      </c>
      <c r="H13" s="141" t="s">
        <v>0</v>
      </c>
      <c r="I13" s="91" t="s">
        <v>40</v>
      </c>
      <c r="J13" s="141" t="s">
        <v>0</v>
      </c>
      <c r="K13" s="91" t="s">
        <v>41</v>
      </c>
      <c r="L13" s="141" t="s">
        <v>0</v>
      </c>
      <c r="M13" s="142" t="s">
        <v>42</v>
      </c>
      <c r="N13" s="141" t="s">
        <v>0</v>
      </c>
      <c r="O13" s="91" t="s">
        <v>9</v>
      </c>
      <c r="P13" s="91"/>
      <c r="Q13" s="143" t="s">
        <v>0</v>
      </c>
    </row>
    <row r="14" spans="1:17" ht="13.5" customHeight="1">
      <c r="A14" s="93"/>
      <c r="B14" s="94"/>
      <c r="C14" s="94"/>
      <c r="D14" s="144"/>
      <c r="E14" s="145">
        <v>41992</v>
      </c>
      <c r="F14" s="146"/>
      <c r="G14" s="94"/>
      <c r="H14" s="146"/>
      <c r="I14" s="94"/>
      <c r="J14" s="146"/>
      <c r="K14" s="94"/>
      <c r="L14" s="146"/>
      <c r="M14" s="147">
        <v>42113</v>
      </c>
      <c r="N14" s="146"/>
      <c r="O14" s="94"/>
      <c r="P14" s="94"/>
      <c r="Q14" s="148"/>
    </row>
    <row r="15" spans="1:17">
      <c r="A15" s="117" t="s">
        <v>1</v>
      </c>
      <c r="B15" s="118"/>
      <c r="C15" s="118"/>
      <c r="D15" s="149">
        <v>15087.78</v>
      </c>
      <c r="E15" s="150">
        <v>11762.42</v>
      </c>
      <c r="F15" s="151">
        <v>77.959911928726427</v>
      </c>
      <c r="G15" s="150">
        <v>3325.36</v>
      </c>
      <c r="H15" s="150">
        <v>22.040088071273573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2">
        <v>15087.78</v>
      </c>
      <c r="P15" s="152"/>
      <c r="Q15" s="153">
        <v>8.2590014191807608</v>
      </c>
    </row>
    <row r="16" spans="1:17">
      <c r="A16" s="114" t="s">
        <v>16</v>
      </c>
      <c r="B16" s="115"/>
      <c r="C16" s="115"/>
      <c r="D16" s="149">
        <v>3969.15</v>
      </c>
      <c r="E16" s="150">
        <v>3969.15</v>
      </c>
      <c r="F16" s="151">
        <v>100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2">
        <v>3969.15</v>
      </c>
      <c r="P16" s="152"/>
      <c r="Q16" s="153">
        <v>2.172699726728605</v>
      </c>
    </row>
    <row r="17" spans="1:17">
      <c r="A17" s="123" t="s">
        <v>17</v>
      </c>
      <c r="B17" s="124"/>
      <c r="C17" s="124"/>
      <c r="D17" s="149">
        <v>42267.46</v>
      </c>
      <c r="E17" s="150">
        <v>42267.46</v>
      </c>
      <c r="F17" s="151">
        <v>100</v>
      </c>
      <c r="G17" s="150">
        <v>0</v>
      </c>
      <c r="H17" s="150">
        <v>0</v>
      </c>
      <c r="I17" s="150">
        <v>0</v>
      </c>
      <c r="J17" s="154">
        <v>0</v>
      </c>
      <c r="K17" s="150">
        <v>0</v>
      </c>
      <c r="L17" s="150">
        <v>0</v>
      </c>
      <c r="M17" s="150">
        <v>0</v>
      </c>
      <c r="N17" s="154">
        <v>0</v>
      </c>
      <c r="O17" s="152">
        <v>42267.46</v>
      </c>
      <c r="P17" s="152"/>
      <c r="Q17" s="153">
        <v>23.137069345202939</v>
      </c>
    </row>
    <row r="18" spans="1:17">
      <c r="A18" s="114" t="s">
        <v>18</v>
      </c>
      <c r="B18" s="115"/>
      <c r="C18" s="115"/>
      <c r="D18" s="155">
        <v>112584.6</v>
      </c>
      <c r="E18" s="150">
        <v>68585.73</v>
      </c>
      <c r="F18" s="151">
        <f>E18/D18*100</f>
        <v>60.919282033244329</v>
      </c>
      <c r="G18" s="150">
        <v>0</v>
      </c>
      <c r="H18" s="150">
        <v>0</v>
      </c>
      <c r="I18" s="150">
        <v>14666.29</v>
      </c>
      <c r="J18" s="154">
        <f>I18/D18*100</f>
        <v>13.026905988918555</v>
      </c>
      <c r="K18" s="150">
        <v>14666.29</v>
      </c>
      <c r="L18" s="154">
        <f>K18/D18*100</f>
        <v>13.026905988918555</v>
      </c>
      <c r="M18" s="150">
        <v>14666.29</v>
      </c>
      <c r="N18" s="154">
        <f>M18/D18*100</f>
        <v>13.026905988918555</v>
      </c>
      <c r="O18" s="152">
        <v>112584.6</v>
      </c>
      <c r="P18" s="152"/>
      <c r="Q18" s="153">
        <v>61.628441770618224</v>
      </c>
    </row>
    <row r="19" spans="1:17">
      <c r="A19" s="114" t="s">
        <v>19</v>
      </c>
      <c r="B19" s="115"/>
      <c r="C19" s="115"/>
      <c r="D19" s="149">
        <v>3258.38</v>
      </c>
      <c r="E19" s="150">
        <v>3258.38</v>
      </c>
      <c r="F19" s="151">
        <v>100</v>
      </c>
      <c r="G19" s="150">
        <v>0</v>
      </c>
      <c r="H19" s="154">
        <v>0</v>
      </c>
      <c r="I19" s="150">
        <v>0</v>
      </c>
      <c r="J19" s="156">
        <v>0</v>
      </c>
      <c r="K19" s="150">
        <v>0</v>
      </c>
      <c r="L19" s="150">
        <v>0</v>
      </c>
      <c r="M19" s="150">
        <v>0</v>
      </c>
      <c r="N19" s="156">
        <v>0</v>
      </c>
      <c r="O19" s="152">
        <v>3258.38</v>
      </c>
      <c r="P19" s="152"/>
      <c r="Q19" s="153">
        <v>1.783626553689821</v>
      </c>
    </row>
    <row r="20" spans="1:17">
      <c r="A20" s="129" t="s">
        <v>20</v>
      </c>
      <c r="B20" s="130"/>
      <c r="C20" s="130"/>
      <c r="D20" s="149">
        <v>3963.57</v>
      </c>
      <c r="E20" s="150">
        <v>0</v>
      </c>
      <c r="F20" s="151">
        <v>0</v>
      </c>
      <c r="G20" s="150">
        <v>0</v>
      </c>
      <c r="H20" s="154">
        <v>0</v>
      </c>
      <c r="I20" s="150">
        <v>1189.07</v>
      </c>
      <c r="J20" s="156">
        <v>30</v>
      </c>
      <c r="K20" s="150">
        <v>1189.07</v>
      </c>
      <c r="L20" s="156">
        <v>30</v>
      </c>
      <c r="M20" s="150">
        <v>1585.43</v>
      </c>
      <c r="N20" s="156">
        <v>40</v>
      </c>
      <c r="O20" s="152">
        <v>3963.5699999999997</v>
      </c>
      <c r="P20" s="152"/>
      <c r="Q20" s="153">
        <v>2.1696452529810406</v>
      </c>
    </row>
    <row r="21" spans="1:17">
      <c r="A21" s="129" t="s">
        <v>11</v>
      </c>
      <c r="B21" s="130"/>
      <c r="C21" s="130"/>
      <c r="D21" s="149">
        <v>1551.92</v>
      </c>
      <c r="E21" s="150">
        <v>1551.92</v>
      </c>
      <c r="F21" s="151">
        <v>100</v>
      </c>
      <c r="G21" s="150">
        <v>0</v>
      </c>
      <c r="H21" s="156">
        <v>0</v>
      </c>
      <c r="I21" s="150">
        <v>0</v>
      </c>
      <c r="J21" s="156">
        <v>0</v>
      </c>
      <c r="K21" s="150">
        <v>0</v>
      </c>
      <c r="L21" s="150">
        <v>0</v>
      </c>
      <c r="M21" s="150">
        <v>0</v>
      </c>
      <c r="N21" s="156">
        <v>0</v>
      </c>
      <c r="O21" s="152">
        <v>1551.92</v>
      </c>
      <c r="P21" s="152"/>
      <c r="Q21" s="153">
        <v>0.8495159315986186</v>
      </c>
    </row>
    <row r="22" spans="1:17">
      <c r="A22" s="126" t="s">
        <v>7</v>
      </c>
      <c r="B22" s="127"/>
      <c r="C22" s="127"/>
      <c r="D22" s="149">
        <v>182682.86</v>
      </c>
      <c r="E22" s="156">
        <f>SUM(E15:E21)+0.01</f>
        <v>131395.07</v>
      </c>
      <c r="F22" s="149">
        <f>E22/D22*100</f>
        <v>71.925231518709538</v>
      </c>
      <c r="G22" s="149">
        <f>SUM(G15:G21)</f>
        <v>3325.36</v>
      </c>
      <c r="H22" s="149">
        <f>G22/$D$22*100</f>
        <v>1.8202911865951739</v>
      </c>
      <c r="I22" s="149">
        <f>SUM(I15:I21)</f>
        <v>15855.36</v>
      </c>
      <c r="J22" s="149">
        <f>I22/$D$22*100</f>
        <v>8.6791722003914327</v>
      </c>
      <c r="K22" s="149">
        <f>SUM(K15:K21)</f>
        <v>15855.36</v>
      </c>
      <c r="L22" s="149">
        <f>K22/$D$22*100</f>
        <v>8.6791722003914327</v>
      </c>
      <c r="M22" s="149">
        <f>SUM(M15:M21)</f>
        <v>16251.720000000001</v>
      </c>
      <c r="N22" s="149">
        <f>M22/$D$22*100</f>
        <v>8.8961383678797255</v>
      </c>
      <c r="O22" s="149">
        <v>182682.86</v>
      </c>
      <c r="P22" s="154"/>
      <c r="Q22" s="157">
        <f>SUM(Q15:Q21)</f>
        <v>100.00000000000001</v>
      </c>
    </row>
    <row r="23" spans="1:17" ht="13.5" thickBot="1">
      <c r="A23" s="120" t="s">
        <v>8</v>
      </c>
      <c r="B23" s="121"/>
      <c r="C23" s="121"/>
      <c r="D23" s="158">
        <v>182682.86</v>
      </c>
      <c r="E23" s="159">
        <f>E22</f>
        <v>131395.07</v>
      </c>
      <c r="F23" s="158">
        <f>E23/$D$23*100</f>
        <v>71.925231518709538</v>
      </c>
      <c r="G23" s="158">
        <f>E23+G22</f>
        <v>134720.43</v>
      </c>
      <c r="H23" s="158">
        <f>G23/$D$23*100</f>
        <v>73.745522705304694</v>
      </c>
      <c r="I23" s="158">
        <f>G23+I22</f>
        <v>150575.78999999998</v>
      </c>
      <c r="J23" s="158">
        <f>I23/$D$23*100</f>
        <v>82.424694905696128</v>
      </c>
      <c r="K23" s="158">
        <f>I23+K22</f>
        <v>166431.14999999997</v>
      </c>
      <c r="L23" s="158">
        <f>K23/$D$23*100</f>
        <v>91.103867106087549</v>
      </c>
      <c r="M23" s="158">
        <f>K23+M22</f>
        <v>182682.86999999997</v>
      </c>
      <c r="N23" s="158">
        <f>M23/$D$23*100</f>
        <v>100.00000547396728</v>
      </c>
      <c r="O23" s="158">
        <v>182682.86</v>
      </c>
      <c r="P23" s="158">
        <v>100</v>
      </c>
      <c r="Q23" s="160">
        <f>Q22</f>
        <v>100.00000000000001</v>
      </c>
    </row>
  </sheetData>
  <mergeCells count="38">
    <mergeCell ref="A22:C22"/>
    <mergeCell ref="A23:C23"/>
    <mergeCell ref="A19:C19"/>
    <mergeCell ref="O19:P19"/>
    <mergeCell ref="A20:C20"/>
    <mergeCell ref="O20:P20"/>
    <mergeCell ref="A21:C21"/>
    <mergeCell ref="O21:P21"/>
    <mergeCell ref="A16:C16"/>
    <mergeCell ref="O16:P16"/>
    <mergeCell ref="A17:C17"/>
    <mergeCell ref="O17:P17"/>
    <mergeCell ref="A18:C18"/>
    <mergeCell ref="O18:P18"/>
    <mergeCell ref="K13:K14"/>
    <mergeCell ref="L13:L14"/>
    <mergeCell ref="N13:N14"/>
    <mergeCell ref="O13:P14"/>
    <mergeCell ref="Q13:Q14"/>
    <mergeCell ref="A15:C15"/>
    <mergeCell ref="O15:P15"/>
    <mergeCell ref="F10:G10"/>
    <mergeCell ref="P10:Q10"/>
    <mergeCell ref="A12:Q12"/>
    <mergeCell ref="A13:C14"/>
    <mergeCell ref="D13:D14"/>
    <mergeCell ref="F13:F14"/>
    <mergeCell ref="G13:G14"/>
    <mergeCell ref="H13:H14"/>
    <mergeCell ref="I13:I14"/>
    <mergeCell ref="J13:J14"/>
    <mergeCell ref="A4:Q6"/>
    <mergeCell ref="A8:B8"/>
    <mergeCell ref="F8:G8"/>
    <mergeCell ref="P8:Q8"/>
    <mergeCell ref="F9:G9"/>
    <mergeCell ref="H9:O9"/>
    <mergeCell ref="P9:Q9"/>
  </mergeCells>
  <pageMargins left="0.511811024" right="0.511811024" top="0.78740157499999996" bottom="0.78740157499999996" header="0.31496062000000002" footer="0.31496062000000002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CRONOGRAMA DO 1º ADITIVO    </vt:lpstr>
      <vt:lpstr>CRONOGRAMA DO 2º ADITIVO</vt:lpstr>
      <vt:lpstr>CRONOGRAMA DO 3º ADITIVO </vt:lpstr>
      <vt:lpstr>CRONOGRAMA DO 4º ADITIVO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Deter2</dc:creator>
  <cp:lastModifiedBy>Planejamento4</cp:lastModifiedBy>
  <cp:lastPrinted>2014-03-12T16:46:02Z</cp:lastPrinted>
  <dcterms:created xsi:type="dcterms:W3CDTF">2005-05-20T13:41:16Z</dcterms:created>
  <dcterms:modified xsi:type="dcterms:W3CDTF">2015-01-27T20:26:50Z</dcterms:modified>
</cp:coreProperties>
</file>