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597"/>
  </bookViews>
  <sheets>
    <sheet name="ORÇAMENTO" sheetId="11" r:id="rId1"/>
    <sheet name="Cronograma Fisico- Financeiro" sheetId="19" r:id="rId2"/>
    <sheet name="BDI " sheetId="18" r:id="rId3"/>
    <sheet name="Plan1" sheetId="20" r:id="rId4"/>
    <sheet name="Plan2" sheetId="21" r:id="rId5"/>
  </sheets>
  <definedNames>
    <definedName name="_xlnm.Print_Area" localSheetId="0">ORÇAMENTO!$A$1:$N$158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3" i="11"/>
  <c r="N83" s="1"/>
  <c r="M97"/>
  <c r="N97" s="1"/>
  <c r="M89"/>
  <c r="N89" s="1"/>
  <c r="M90"/>
  <c r="N90" s="1"/>
  <c r="M120" l="1"/>
  <c r="N120" s="1"/>
  <c r="M119"/>
  <c r="N119" s="1"/>
  <c r="M118"/>
  <c r="N118" s="1"/>
  <c r="M108"/>
  <c r="N108" s="1"/>
  <c r="M117"/>
  <c r="N117" s="1"/>
  <c r="M115"/>
  <c r="N115" s="1"/>
  <c r="M114"/>
  <c r="N114" s="1"/>
  <c r="M113"/>
  <c r="N113" s="1"/>
  <c r="M112"/>
  <c r="N112" s="1"/>
  <c r="M111"/>
  <c r="N111" s="1"/>
  <c r="M110"/>
  <c r="N110" s="1"/>
  <c r="M109"/>
  <c r="N109" s="1"/>
  <c r="M107"/>
  <c r="N107" s="1"/>
  <c r="M106"/>
  <c r="N106" s="1"/>
  <c r="M116"/>
  <c r="N116" s="1"/>
  <c r="M132"/>
  <c r="N132" s="1"/>
  <c r="M131"/>
  <c r="N131" s="1"/>
  <c r="M122"/>
  <c r="N122" s="1"/>
  <c r="M121"/>
  <c r="N121" s="1"/>
  <c r="M49" l="1"/>
  <c r="N49" s="1"/>
  <c r="M145"/>
  <c r="N145" s="1"/>
  <c r="M144"/>
  <c r="N144" s="1"/>
  <c r="M143"/>
  <c r="N143" s="1"/>
  <c r="Q23" i="19"/>
  <c r="M146" i="11"/>
  <c r="N146" s="1"/>
  <c r="M96"/>
  <c r="N96" s="1"/>
  <c r="M95"/>
  <c r="N95" s="1"/>
  <c r="M94"/>
  <c r="N94" s="1"/>
  <c r="M93"/>
  <c r="N93" s="1"/>
  <c r="M92"/>
  <c r="N92" s="1"/>
  <c r="M91"/>
  <c r="N91" s="1"/>
  <c r="M85"/>
  <c r="N85" s="1"/>
  <c r="M129"/>
  <c r="N129" s="1"/>
  <c r="M128"/>
  <c r="N128" s="1"/>
  <c r="M127"/>
  <c r="N127" s="1"/>
  <c r="M130"/>
  <c r="N130" s="1"/>
  <c r="M126"/>
  <c r="N126" s="1"/>
  <c r="M125"/>
  <c r="N125" s="1"/>
  <c r="M124"/>
  <c r="N124" s="1"/>
  <c r="M123"/>
  <c r="N123" s="1"/>
  <c r="M141" l="1"/>
  <c r="N141" s="1"/>
  <c r="M142"/>
  <c r="N142" s="1"/>
  <c r="M140"/>
  <c r="N140" s="1"/>
  <c r="M139"/>
  <c r="N139" s="1"/>
  <c r="M138"/>
  <c r="N138" s="1"/>
  <c r="M137"/>
  <c r="N137" s="1"/>
  <c r="M136"/>
  <c r="N136" s="1"/>
  <c r="Q24" i="19"/>
  <c r="Q22"/>
  <c r="Q21"/>
  <c r="Q20"/>
  <c r="Q18"/>
  <c r="Q17"/>
  <c r="Q15"/>
  <c r="Q14"/>
  <c r="Q13"/>
  <c r="Q12"/>
  <c r="Q11"/>
  <c r="N16"/>
  <c r="N12"/>
  <c r="L16"/>
  <c r="J16"/>
  <c r="Q19"/>
  <c r="Q16"/>
  <c r="M88" i="11"/>
  <c r="N88" s="1"/>
  <c r="M87"/>
  <c r="N87" s="1"/>
  <c r="M86"/>
  <c r="M33"/>
  <c r="M34"/>
  <c r="N34" s="1"/>
  <c r="M35"/>
  <c r="N35" s="1"/>
  <c r="M36"/>
  <c r="N36" s="1"/>
  <c r="M37"/>
  <c r="N37" s="1"/>
  <c r="M27"/>
  <c r="N27" s="1"/>
  <c r="M26"/>
  <c r="N26" s="1"/>
  <c r="F24" i="21"/>
  <c r="F23"/>
  <c r="F22"/>
  <c r="F21"/>
  <c r="F17"/>
  <c r="F16"/>
  <c r="D13"/>
  <c r="D12"/>
  <c r="D11"/>
  <c r="F8"/>
  <c r="E29" s="1"/>
  <c r="F7"/>
  <c r="E28" s="1"/>
  <c r="F6"/>
  <c r="I3"/>
  <c r="E30" s="1"/>
  <c r="I2"/>
  <c r="E27" s="1"/>
  <c r="J147" i="11" l="1"/>
  <c r="C23" i="19" s="1"/>
  <c r="L23" s="1"/>
  <c r="M19" i="11"/>
  <c r="N19" s="1"/>
  <c r="N23" i="19" l="1"/>
  <c r="J23"/>
  <c r="N86" i="11"/>
  <c r="M84"/>
  <c r="M82"/>
  <c r="N33"/>
  <c r="M71"/>
  <c r="N71" s="1"/>
  <c r="M57"/>
  <c r="N57" s="1"/>
  <c r="M63"/>
  <c r="N63" s="1"/>
  <c r="P23" i="19" l="1"/>
  <c r="D45" i="20"/>
  <c r="F45" s="1"/>
  <c r="D44"/>
  <c r="F44" s="1"/>
  <c r="D43"/>
  <c r="F43" s="1"/>
  <c r="D42"/>
  <c r="F42" s="1"/>
  <c r="D41"/>
  <c r="F41" s="1"/>
  <c r="F40"/>
  <c r="D40"/>
  <c r="F46" l="1"/>
  <c r="M150" i="11"/>
  <c r="M105"/>
  <c r="N105" s="1"/>
  <c r="M104"/>
  <c r="N104" s="1"/>
  <c r="M103"/>
  <c r="N103" s="1"/>
  <c r="M102"/>
  <c r="M101"/>
  <c r="M70" l="1"/>
  <c r="N70" s="1"/>
  <c r="M69"/>
  <c r="N69" s="1"/>
  <c r="M78"/>
  <c r="N78" s="1"/>
  <c r="M77"/>
  <c r="N77" s="1"/>
  <c r="M76"/>
  <c r="N76" s="1"/>
  <c r="M75"/>
  <c r="N75" s="1"/>
  <c r="M65"/>
  <c r="N65" s="1"/>
  <c r="M64"/>
  <c r="N64" s="1"/>
  <c r="M62"/>
  <c r="N62" s="1"/>
  <c r="M61"/>
  <c r="N61" s="1"/>
  <c r="C34" i="20"/>
  <c r="E34" s="1"/>
  <c r="C33"/>
  <c r="E33" s="1"/>
  <c r="C28"/>
  <c r="E28" s="1"/>
  <c r="C27"/>
  <c r="E27" s="1"/>
  <c r="C26"/>
  <c r="E26" s="1"/>
  <c r="M56" i="11"/>
  <c r="N56" s="1"/>
  <c r="M55"/>
  <c r="N55" s="1"/>
  <c r="M54"/>
  <c r="N54" s="1"/>
  <c r="M53"/>
  <c r="N53" s="1"/>
  <c r="D20" i="20"/>
  <c r="D19"/>
  <c r="D18"/>
  <c r="D17"/>
  <c r="D16"/>
  <c r="M48" i="11"/>
  <c r="N48" s="1"/>
  <c r="M47"/>
  <c r="N47" s="1"/>
  <c r="N19" i="20"/>
  <c r="D8"/>
  <c r="N17"/>
  <c r="N15"/>
  <c r="P15" s="1"/>
  <c r="N13"/>
  <c r="P13" s="1"/>
  <c r="N11"/>
  <c r="P11" s="1"/>
  <c r="N9"/>
  <c r="N7"/>
  <c r="D5"/>
  <c r="D6"/>
  <c r="D7"/>
  <c r="D4"/>
  <c r="M46" i="11"/>
  <c r="N46" s="1"/>
  <c r="M45"/>
  <c r="N45" s="1"/>
  <c r="M41"/>
  <c r="N41" s="1"/>
  <c r="J42" s="1"/>
  <c r="C15" i="19" s="1"/>
  <c r="M25" i="11"/>
  <c r="N25" s="1"/>
  <c r="N150"/>
  <c r="J151" s="1"/>
  <c r="C24" i="19" s="1"/>
  <c r="N24" s="1"/>
  <c r="P24" s="1"/>
  <c r="N102" i="11"/>
  <c r="N101"/>
  <c r="N84"/>
  <c r="N82"/>
  <c r="J98" l="1"/>
  <c r="E6" i="20"/>
  <c r="F6" s="1"/>
  <c r="P7"/>
  <c r="J133" i="11"/>
  <c r="C22" i="19" s="1"/>
  <c r="N22" s="1"/>
  <c r="E16" i="20"/>
  <c r="P9"/>
  <c r="E20"/>
  <c r="P17"/>
  <c r="C21" i="19"/>
  <c r="N21" s="1"/>
  <c r="J79" i="11"/>
  <c r="C20" i="19" s="1"/>
  <c r="H20" s="1"/>
  <c r="J72" i="11"/>
  <c r="C19" i="19" s="1"/>
  <c r="D19" s="1"/>
  <c r="J50" i="11"/>
  <c r="C16" i="19" s="1"/>
  <c r="J58" i="11"/>
  <c r="C17" i="19" s="1"/>
  <c r="J17" s="1"/>
  <c r="J66" i="11"/>
  <c r="C18" i="19" s="1"/>
  <c r="L15"/>
  <c r="H15"/>
  <c r="J15"/>
  <c r="E29" i="20"/>
  <c r="F7"/>
  <c r="E8"/>
  <c r="F8" s="1"/>
  <c r="E7"/>
  <c r="E17"/>
  <c r="F17" s="1"/>
  <c r="G17" s="1"/>
  <c r="E4"/>
  <c r="F4" s="1"/>
  <c r="F16"/>
  <c r="G16" s="1"/>
  <c r="E18"/>
  <c r="F18" s="1"/>
  <c r="G18" s="1"/>
  <c r="E5"/>
  <c r="F5" s="1"/>
  <c r="E19"/>
  <c r="F19" s="1"/>
  <c r="G19" s="1"/>
  <c r="E35"/>
  <c r="F20"/>
  <c r="G20" s="1"/>
  <c r="M14" i="11"/>
  <c r="N14" s="1"/>
  <c r="J15" s="1"/>
  <c r="Q8" i="20" l="1"/>
  <c r="L21" i="19"/>
  <c r="F19"/>
  <c r="P19" s="1"/>
  <c r="L22"/>
  <c r="P22" s="1"/>
  <c r="L17"/>
  <c r="P17" s="1"/>
  <c r="P15"/>
  <c r="H16"/>
  <c r="F16"/>
  <c r="J20"/>
  <c r="P21"/>
  <c r="N18"/>
  <c r="L18"/>
  <c r="F9" i="20"/>
  <c r="G21"/>
  <c r="F21"/>
  <c r="M13" i="11"/>
  <c r="N13" s="1"/>
  <c r="M32"/>
  <c r="N32" s="1"/>
  <c r="M31"/>
  <c r="N31" s="1"/>
  <c r="M18"/>
  <c r="N18" s="1"/>
  <c r="J20" s="1"/>
  <c r="C12" i="19" s="1"/>
  <c r="D12" s="1"/>
  <c r="M24" i="11"/>
  <c r="N24" s="1"/>
  <c r="M23"/>
  <c r="N23" s="1"/>
  <c r="C11" i="19" l="1"/>
  <c r="N11" s="1"/>
  <c r="N25" s="1"/>
  <c r="P16"/>
  <c r="P18"/>
  <c r="P20"/>
  <c r="J38" i="11"/>
  <c r="C14" i="19" s="1"/>
  <c r="J28" i="11"/>
  <c r="C13" i="19" s="1"/>
  <c r="J11" l="1"/>
  <c r="H11"/>
  <c r="F11"/>
  <c r="D11"/>
  <c r="L11"/>
  <c r="L153" i="11"/>
  <c r="F13" i="19"/>
  <c r="D13"/>
  <c r="H14"/>
  <c r="J14"/>
  <c r="L14"/>
  <c r="C25"/>
  <c r="O25" s="1"/>
  <c r="P11" l="1"/>
  <c r="H25"/>
  <c r="L25"/>
  <c r="P13"/>
  <c r="D25"/>
  <c r="E25" s="1"/>
  <c r="E26" s="1"/>
  <c r="P14"/>
  <c r="J25"/>
  <c r="K25" s="1"/>
  <c r="C26"/>
  <c r="F12"/>
  <c r="M25" l="1"/>
  <c r="I25"/>
  <c r="F25"/>
  <c r="G25" s="1"/>
  <c r="P12"/>
  <c r="P25" s="1"/>
  <c r="D26"/>
  <c r="Q25" l="1"/>
  <c r="Q26" s="1"/>
  <c r="G26"/>
  <c r="I26" s="1"/>
  <c r="K26" s="1"/>
  <c r="M26" s="1"/>
  <c r="O26" s="1"/>
  <c r="P26"/>
  <c r="F26"/>
  <c r="H26" s="1"/>
  <c r="J26" s="1"/>
  <c r="L26" s="1"/>
  <c r="N26" s="1"/>
  <c r="D20" i="18" l="1"/>
  <c r="D15"/>
  <c r="D10"/>
  <c r="D26" l="1"/>
</calcChain>
</file>

<file path=xl/sharedStrings.xml><?xml version="1.0" encoding="utf-8"?>
<sst xmlns="http://schemas.openxmlformats.org/spreadsheetml/2006/main" count="539" uniqueCount="355">
  <si>
    <t>4.0</t>
  </si>
  <si>
    <t>PREFEITURA MUNICIPAL DE JACIARA</t>
  </si>
  <si>
    <t>Total (R$)</t>
  </si>
  <si>
    <t>1.1</t>
  </si>
  <si>
    <t>SUB TOTAL:</t>
  </si>
  <si>
    <t>2.0</t>
  </si>
  <si>
    <t>M²</t>
  </si>
  <si>
    <t>2.1</t>
  </si>
  <si>
    <t>3.0</t>
  </si>
  <si>
    <t>3.1</t>
  </si>
  <si>
    <t>M³</t>
  </si>
  <si>
    <t>LOCAL:</t>
  </si>
  <si>
    <t>OBRA:</t>
  </si>
  <si>
    <t>1.0</t>
  </si>
  <si>
    <t>ITEM</t>
  </si>
  <si>
    <t>PREÇO UNITÁRIO</t>
  </si>
  <si>
    <t>PREFEITURA MUNICIPAL DE JACIARA - MT</t>
  </si>
  <si>
    <t>SETOR DE ENGENHARIA</t>
  </si>
  <si>
    <t>COMPOSIÇÃO DO BDI</t>
  </si>
  <si>
    <t>DESCRIÇÕES DAS DESPESAS</t>
  </si>
  <si>
    <t>%</t>
  </si>
  <si>
    <t>Grupo A - Despesas Indiretas  - DI</t>
  </si>
  <si>
    <t>Seguro + Garantia</t>
  </si>
  <si>
    <t>Riscos ( R )</t>
  </si>
  <si>
    <t>Administração Central ( AC )</t>
  </si>
  <si>
    <t>Grupo B -  Benefício</t>
  </si>
  <si>
    <t>Lucro Bruto</t>
  </si>
  <si>
    <t>Grupo C - Despesas Financeiras</t>
  </si>
  <si>
    <t>Grupo D -  Impostos</t>
  </si>
  <si>
    <t>COFINS</t>
  </si>
  <si>
    <t>PIS</t>
  </si>
  <si>
    <t>ISS</t>
  </si>
  <si>
    <t>CPRB</t>
  </si>
  <si>
    <t xml:space="preserve">TOTAL BDI (%) = &gt;  </t>
  </si>
  <si>
    <t>BDI</t>
  </si>
  <si>
    <t>={[((1+A)*(1+B)*(1+C))/(1-D)])-1}*100</t>
  </si>
  <si>
    <t/>
  </si>
  <si>
    <t>((((1+((E10+E20)/100))*(1+E25/100)*(1+E27/100))/(1-D15/100)-1)*100)</t>
  </si>
  <si>
    <t>UNID</t>
  </si>
  <si>
    <t>QUANT</t>
  </si>
  <si>
    <t>CRONOGRAMA FÍSICO - FINANCEIRO</t>
  </si>
  <si>
    <t>ETAPAS</t>
  </si>
  <si>
    <t>VALOR</t>
  </si>
  <si>
    <t>30 Dias</t>
  </si>
  <si>
    <t>60 Dias</t>
  </si>
  <si>
    <t>90 Dias</t>
  </si>
  <si>
    <t>Total</t>
  </si>
  <si>
    <t>VALOR TOTAL</t>
  </si>
  <si>
    <t>VALOR ACUMULADO</t>
  </si>
  <si>
    <t>TOTAL FINAL DA PLANILHA</t>
  </si>
  <si>
    <t>QTD</t>
  </si>
  <si>
    <t>TOTAL</t>
  </si>
  <si>
    <t>4.1</t>
  </si>
  <si>
    <t>4.2</t>
  </si>
  <si>
    <t>PREÇO UNITÁRIO + BDI</t>
  </si>
  <si>
    <t>BDI: 25,57%</t>
  </si>
  <si>
    <t>CONCRETO FCK = 20MPA, TRAÇO 1:2,6:2,9 (EM MASSA SECA DE CIMENTO/ AREIA MÉDIA/ SEIXO ROLADO) - PREPARO MECÂNICO COM BETONEIRA 400 L. AF_05/2021</t>
  </si>
  <si>
    <t>3.2</t>
  </si>
  <si>
    <t>ADMINISTRAÇÃO LOCAL</t>
  </si>
  <si>
    <t>H</t>
  </si>
  <si>
    <t>ENCARREGADO GERAL COM ENCARGOS COMPLEMENTARES</t>
  </si>
  <si>
    <t>ÁREA:</t>
  </si>
  <si>
    <t>DIEFERON CAMPOS</t>
  </si>
  <si>
    <t>CREA: MT037460</t>
  </si>
  <si>
    <t>Engenheiro Civil</t>
  </si>
  <si>
    <t>M</t>
  </si>
  <si>
    <t>ENGENHEIRO CIVIL DE OBRA PLENO COM ENCARGOS COMPLEMENTARES</t>
  </si>
  <si>
    <t>SERVIÇOS PRELIMINARES</t>
  </si>
  <si>
    <t>LOCACAO CONVENCIONAL DE OBRA, UTILIZANDO GABARITO DE TÁBUAS CORRIDAS PONTALETADAS A CADA 2,00M - 2 UTILIZAÇÕES. AF_10/2018</t>
  </si>
  <si>
    <t>COBERTURA</t>
  </si>
  <si>
    <t>ESQUADRIAS</t>
  </si>
  <si>
    <t>REVESTIMENTO</t>
  </si>
  <si>
    <t>PISO</t>
  </si>
  <si>
    <t>PINTURA</t>
  </si>
  <si>
    <t>INSTALAÇÃO  ELÉTRICA</t>
  </si>
  <si>
    <t>LIMPEZA DA OBRA</t>
  </si>
  <si>
    <t>ESCAVAÇÃO MANUAL DE VALA PARA VIGA BALDRAME (INCLUINDO ESCAVAÇÃO PARA COLOCAÇÃO DE FÔRMAS). AF_06/2017</t>
  </si>
  <si>
    <t>FABRICAÇÃO DE FÔRMA PARA VIGAS, COM MADEIRA SERRADA, E = 25 MM. AF_09/2020</t>
  </si>
  <si>
    <t>FABRICAÇÃO DE FÔRMA PARA PILARES E ESTRUTURAS SIMILARES, EM MADEIRA SERRADA, E=25 MM. AF_09/2020</t>
  </si>
  <si>
    <t>TELHAMENTO COM TELHA CERÂMICA DE ENCAIXE, TIPO PORTUGUESA, COM ATÉ 2 ÁGUAS, INCLUSO TRANSPORTE VERTICAL. AF_07/2019</t>
  </si>
  <si>
    <t>PAREDE 1</t>
  </si>
  <si>
    <t>PAREDE 2</t>
  </si>
  <si>
    <t>PAREDE 3</t>
  </si>
  <si>
    <t>PAREDE 4</t>
  </si>
  <si>
    <t>DIMENSAO</t>
  </si>
  <si>
    <t>ALTURA</t>
  </si>
  <si>
    <t>DESCONTO</t>
  </si>
  <si>
    <t>ENTREPOSTO DO MEL - ALVENARIA</t>
  </si>
  <si>
    <t>J1</t>
  </si>
  <si>
    <t>J2</t>
  </si>
  <si>
    <t>P1</t>
  </si>
  <si>
    <t>P2</t>
  </si>
  <si>
    <t>P3</t>
  </si>
  <si>
    <t>LARG</t>
  </si>
  <si>
    <t>ATL</t>
  </si>
  <si>
    <t>J3</t>
  </si>
  <si>
    <t>PAREDES INTER</t>
  </si>
  <si>
    <t>TOTAL DE ALVENARIA EM M²</t>
  </si>
  <si>
    <t>A1</t>
  </si>
  <si>
    <t>FABRICAÇÃO E INSTALAÇÃO DE MEIA TESOURA DE MADEIRA NÃO APARELHADA, COM VÃO DE 4 M, PARA TELHA CERÂMICA OU DE CONCRETO, INCLUSO IÇAMENTO. AF_07/2019</t>
  </si>
  <si>
    <t>UN</t>
  </si>
  <si>
    <t>FABRICAÇÃO E INSTALAÇÃO DE TESOURA INTEIRA EM MADEIRA NÃO APARELHADA, VÃO DE 9 M, PARA TELHA CERÂMICA OU DE CONCRETO, INCLUSO IÇAMENTO. AF_07/2019</t>
  </si>
  <si>
    <t>ENTREPOSTO DO MEL - CHAPISCO - EMBOCO</t>
  </si>
  <si>
    <t>2 LADOS</t>
  </si>
  <si>
    <t>JANELA DE ALUMÍNIO DE CORRER COM 2 FOLHAS PARA VIDROS, COM VIDROS, BATENTE, ACABAMENTO COM ACETATO OU BRILHANTE E FERRAGENS. EXCLUSIVE ALIZAR E CONTRAMARCO. FORNECIMENTO E INSTALAÇÃO. AF_12/2019</t>
  </si>
  <si>
    <t>JANELA DE AÇO TIPO BASCULANTE PARA VIDROS, COM BATENTE, FERRAGENS E PINTURA ANTICORROSIVA. EXCLUSIVE VIDROS, ACABAMENTO, ALIZAR E CONTRAMARCO. FORNECIMENTO E INSTALAÇÃO. AF_12/2019</t>
  </si>
  <si>
    <t>INSTALAÇÃO DE VIDRO LISO INCOLOR, E = 8 MM, EM ESQUADRIA DE ALUMÍNIO OU PVC, FIXADO COM BAGUETE. AF_01/2021_P</t>
  </si>
  <si>
    <t>PORTA DE ALUMÍNIO DE ABRIR COM LAMBRI, COM GUARNIÇÃO, FIXAÇÃO COM PARAFUSOS - FORNECIMENTO E INSTALAÇÃO. AF_12/2019</t>
  </si>
  <si>
    <t>PORTA EM M²</t>
  </si>
  <si>
    <t>ALT</t>
  </si>
  <si>
    <t>M² X QTD</t>
  </si>
  <si>
    <t>TOTAL EM M²</t>
  </si>
  <si>
    <t>JANELA EM M²</t>
  </si>
  <si>
    <t>MASSA ÚNICA, PARA RECEBIMENTO DE PINTURA, EM ARGAMASSA TRAÇO 1:2:8, PREPARO MANUAL, APLICADA MANUALMENTE EM TETO, ESPESSURA DE 20MM, COM EXECUÇÃO DE TALISCAS. AF_03/2015</t>
  </si>
  <si>
    <t>APLICAÇÃO MANUAL DE PINTURA COM TINTA LÁTEX ACRÍLICA EM PAREDES, DUAS DEMÃOS. AF_06/2014</t>
  </si>
  <si>
    <t>APLICAÇÃO MANUAL DE PINTURA COM TINTA LÁTEX ACRÍLICA EM TETO, DUAS DEMÃOS. AF_06/2014</t>
  </si>
  <si>
    <t>APLICAÇÃO MANUAL DE MASSA ACRÍLICA EM PAREDES EXTERNAS DE CASAS, DUAS DEMÃOS. AF_05/2017</t>
  </si>
  <si>
    <t>REVESTIMENTO CERÂMICO PARA PAREDES INTERNAS COM PLACAS TIPO ESMALTADA EXTRA DE DIMENSÕES 33X45 CM APLICADAS EM AMBIENTES DE ÁREA MENOR QUE 5 M² NA ALTURA INTEIRA DAS PAREDES. AF_06/2014</t>
  </si>
  <si>
    <t>(COMPOSIÇÃO REPRESENTATIVA) DO SERVIÇO DE REVESTIMENTO CERÂMICO PARA PISO COM PLACAS TIPO ESMALTADA EXTRA DE DIMENSÕES 35X35 CM, PARA EDIFICAÇÃO HABITACIONAL MULTIFAMILIAR (PRÉDIO). AF_11/2014</t>
  </si>
  <si>
    <t>CAIXA D´ÁGUA EM POLIETILENO, 500 LITROS (INCLUSOS TUBOS, CONEXÕES E TORNEIRA DE BÓIA) - FORNECIMENTO E INSTALAÇÃO. AF_06/2021</t>
  </si>
  <si>
    <t>VASO SANITÁRIO SIFONADO COM CAIXA ACOPLADA LOUÇA BRANCA - FORNECIMENTO E INSTALAÇÃO. AF_01/2020</t>
  </si>
  <si>
    <t>INSTALAÇÃO  HIDROSSANITÁRIO</t>
  </si>
  <si>
    <t>CHUVEIRO ELÉTRICO COMUM CORPO PLÁSTICO, TIPO DUCHA  FORNECIMENTO E INSTALAÇÃO. AF_01/2020</t>
  </si>
  <si>
    <t>BANCADA DE GRANITO CINZA POLIDO, DE 1,50 X 0,60 M, PARA PIA DE COZINHA - FORNECIMENTO E INSTALAÇÃO. AF_01/2020</t>
  </si>
  <si>
    <t>LAVATÓRIO LOUÇA BRANCA COM COLUNA, *44 X 35,5* CM, PADRÃO POPULAR, INCLUSO SIFÃO FLEXÍVEL EM PVC, VÁLVULA E ENGATE FLEXÍVEL 30CM EM PLÁSTICO E COM TORNEIRA CROMADA PADRÃO POPULAR - FORNECIMENTO E INSTALAÇÃO. AF_01/2020</t>
  </si>
  <si>
    <t xml:space="preserve">CASA DO MEL </t>
  </si>
  <si>
    <t xml:space="preserve"> OBRA: CASA DO MEL</t>
  </si>
  <si>
    <t xml:space="preserve">OBRA: CASA DO MEL </t>
  </si>
  <si>
    <t>149,76M²</t>
  </si>
  <si>
    <t xml:space="preserve"> ÁREA: 149,76M²</t>
  </si>
  <si>
    <t>AZULEJO PAREDES INTERNAS</t>
  </si>
  <si>
    <t>MANIPULAÇÃO</t>
  </si>
  <si>
    <t>CENTRIFUGAÇÃO</t>
  </si>
  <si>
    <t>RECEPÇÃO</t>
  </si>
  <si>
    <t>HIGIENIZAÇÃO</t>
  </si>
  <si>
    <t>W.C MASC</t>
  </si>
  <si>
    <t>W.C FEM</t>
  </si>
  <si>
    <t>AMBIENTES</t>
  </si>
  <si>
    <t>METROS LINEAR</t>
  </si>
  <si>
    <t>TOTAL M²</t>
  </si>
  <si>
    <t>TOTAL DE AJULEJO</t>
  </si>
  <si>
    <t>RODAPÉ CERÂMICO DE 7CM DE ALTURA COM PLACAS TIPO ESMALTADA EXTRA DE DIMENSÕES 35X35CM. AF_06/2014</t>
  </si>
  <si>
    <t xml:space="preserve">M </t>
  </si>
  <si>
    <t>CHAPISCO APLICADO EM ALVENARIAS E ESTRUTURAS DE CONCRETO INTERNAS, COM COLHER DE PEDREIRO. ARGAMASSA TRAÇO 1:3 COM PREPARO EM BETONEIRA 400L. AF_06/2014</t>
  </si>
  <si>
    <t xml:space="preserve">MASSA ÚNICA, PARA RECEBIMENTO DE PINTURA, EM ARGAMASSA TRAÇO 1:2:8, PREPARO MECÂNICO COM BETONEIRA 400L, APLICADA MANUALMENTE EM FACES INTERNAS DE PAREDES, ESPESSURA DE 10MM, COM EXECUÇÃO DE TALISCAS. AF_06/2014 REVE m² 09/2021 17,88 16,75
</t>
  </si>
  <si>
    <t>EMBOÇO, PARA RECEBIMENTO DE CERÂMICA, EM ARGAMASSA TRAÇO 1:2:8, PREPARO MECÂNICO COM BETONEIRA 400L, APLICADO MANUALMENTE EM FACES INTERNAS DE PAREDES, PARA AMBIENTE COM ÁREA ENTRE 5M2 E 10M2, ESPESSURA DE 10MM, COM EXECUÇÃO DE TALISCAS. AF_06/2014</t>
  </si>
  <si>
    <t>CHAPISCO APLICADO NO TETO, COM ROLO PARA TEXTURA ACRÍLICA. ARGAMASSA INDUSTRIALIZADA COM PREPARO MANUAL.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</si>
  <si>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</si>
  <si>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PORTAO DE CORRER EM CHAPA TIPO PAINEL LAMBRIL QUADRADO, COM PORTA SOCIAL COMPLETA INCLUIDA, COM REQUADRO, ACABAMENTO NATURAL, COM TRILHOS E ROLDANAS</t>
  </si>
  <si>
    <t>CABO DE COBRE FLEXÍVEL ISOLADO, 10 MM², ANTI-CHAMA 450/750 V, PARA CIRCUITOS TERMINAIS - FORNECIMENTO E INSTALAÇÃO. AF_12/2015</t>
  </si>
  <si>
    <t>CABO DE COBRE FLEXÍVEL ISOLADO, 2,5 MM², ANTI-CHAMA 450/750 V, PARA CIRCUITOS TERMINAIS - FORNECIMENTO E INSTALAÇÃO. AF_12/2015</t>
  </si>
  <si>
    <t>BAIRRO: AEROPORTO I, AV. ZÉ DE BIA, S/N</t>
  </si>
  <si>
    <t xml:space="preserve"> LOCAL: BAIRRO: AEROPORTO I, AV. ZÉ DE BIA, S/N</t>
  </si>
  <si>
    <t>ENDEREÇO: BAIRRO: AEROPORTO I, AV. ZÉ DE BIA, S/N</t>
  </si>
  <si>
    <t>EXECUÇÃO DE DEPÓSITO EM CANTEIRO DE OBRA EM CHAPA DE MADEIRA COMPENSADA, NÃO INCLUSO MOBILIÁRIO. AF_04/2016</t>
  </si>
  <si>
    <t>TABELA 1</t>
  </si>
  <si>
    <t>TABELA 2</t>
  </si>
  <si>
    <t>TABELA 3</t>
  </si>
  <si>
    <t>TABELA 4</t>
  </si>
  <si>
    <t>TABELA 5</t>
  </si>
  <si>
    <t>TABELA 6</t>
  </si>
  <si>
    <t>PILARES</t>
  </si>
  <si>
    <t>VIGAS BALDRAME</t>
  </si>
  <si>
    <t>VIGAS COBERTURA</t>
  </si>
  <si>
    <t>DETALHAMENTO FUNDAÇÃO</t>
  </si>
  <si>
    <t xml:space="preserve">TABELA 1 </t>
  </si>
  <si>
    <t>VIGAS LAJES</t>
  </si>
  <si>
    <t>TOTAL F5</t>
  </si>
  <si>
    <t>TOTAL F6.3</t>
  </si>
  <si>
    <t>TOTAL F8</t>
  </si>
  <si>
    <t>TOTAL F10</t>
  </si>
  <si>
    <t>KG</t>
  </si>
  <si>
    <t>3.3</t>
  </si>
  <si>
    <t>3.4</t>
  </si>
  <si>
    <t>3.5</t>
  </si>
  <si>
    <t>ARMAÇÃO DE BLOCO, VIGA BALDRAME E SAPATA UTILIZANDO AÇO CA-60 DE 5 MM - MONTAGEM. AF_06/2017</t>
  </si>
  <si>
    <t>ARMAÇÃO DE BLOCO, VIGA BALDRAME OU SAPATA UTILIZANDO AÇO CA-50 DE 10 MM - MONTAGEM. AF_06/2017</t>
  </si>
  <si>
    <t>CONCRETO FCK = 25MPA, TRAÇO 1:2,2:2,5 (EM MASSA SECA DE CIMENTO/ AREIA MÉDIA/ SEIXO ROLADO) - PREPARO MECÂNICO COM BETONEIRA 600 L. AF_05/2021</t>
  </si>
  <si>
    <t>4.3</t>
  </si>
  <si>
    <t>4.4</t>
  </si>
  <si>
    <t>4.5</t>
  </si>
  <si>
    <t>4.6</t>
  </si>
  <si>
    <t>4.7</t>
  </si>
  <si>
    <t>LAJE PRÉ-MOLDADA UNIDIRECIONAL, BIAPOIADA, PARA PISO, ENCHIMENTO EM CERÂMICA, VIGOTA CONVENCIONAL, ALTURA TOTAL DA LAJE (ENCHIMENTO+CAPA) = (8+4). AF_11/2020</t>
  </si>
  <si>
    <t>QUADRO DE DISTRIBUIÇÃO DE ENERGIA EM CHAPA DE AÇO GALVANIZADO, DE EMBUTIR, COM BARRAMENTO TRIFÁSICO, PARA 12 DISJUNTORES DIN 100A - FORNECIMENTO E INSTALAÇÃO. AF_10/2020</t>
  </si>
  <si>
    <t>TUBO PVC, SERIE NORMAL, ESGOTO PREDIAL, DN 40 MM, FORNECIDO E INSTALADO EM RAMAL DE DESCARGA OU RAMAL DE ESGOTO SANITÁRIO. AF_12/2014</t>
  </si>
  <si>
    <t>TUBO PVC, SERIE NORMAL, ESGOTO PREDIAL, DN 50 MM, FORNECIDO E INSTALADO EM PRUMADA DE ESGOTO SANITÁRIO OU VENTILAÇÃO. AF_12/2014</t>
  </si>
  <si>
    <t>120 Dias</t>
  </si>
  <si>
    <t>150 Dias</t>
  </si>
  <si>
    <t>180 Dias</t>
  </si>
  <si>
    <t>1.2</t>
  </si>
  <si>
    <t>5.0</t>
  </si>
  <si>
    <t>6.0</t>
  </si>
  <si>
    <t>7.0</t>
  </si>
  <si>
    <t>8.0</t>
  </si>
  <si>
    <t>9.0</t>
  </si>
  <si>
    <t>10.0</t>
  </si>
  <si>
    <t>11.0</t>
  </si>
  <si>
    <t>12.0</t>
  </si>
  <si>
    <t>13.0</t>
  </si>
  <si>
    <t>LIMPEZA FINAL DE OBRAS</t>
  </si>
  <si>
    <t>SBC - 210023</t>
  </si>
  <si>
    <t>2.2</t>
  </si>
  <si>
    <t>5.1</t>
  </si>
  <si>
    <t>6.1</t>
  </si>
  <si>
    <t>6.2</t>
  </si>
  <si>
    <t>6.3</t>
  </si>
  <si>
    <t>6.4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</si>
  <si>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</si>
  <si>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</si>
  <si>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</si>
  <si>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</si>
  <si>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</si>
  <si>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</si>
  <si>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</si>
  <si>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</si>
  <si>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</si>
  <si>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</si>
  <si>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9.1</t>
  </si>
  <si>
    <t>9.2</t>
  </si>
  <si>
    <t>9.3</t>
  </si>
  <si>
    <t>10.1</t>
  </si>
  <si>
    <t>10.2</t>
  </si>
  <si>
    <t>10.3</t>
  </si>
  <si>
    <t>10.4</t>
  </si>
  <si>
    <t>11.1</t>
  </si>
  <si>
    <t>11.2</t>
  </si>
  <si>
    <t>11.3</t>
  </si>
  <si>
    <t>11.4</t>
  </si>
  <si>
    <t>11.5</t>
  </si>
  <si>
    <t>12.1</t>
  </si>
  <si>
    <t>12.2</t>
  </si>
  <si>
    <t>12.3</t>
  </si>
  <si>
    <t>12.4</t>
  </si>
  <si>
    <t>12.5</t>
  </si>
  <si>
    <t>12.6</t>
  </si>
  <si>
    <t>12.7</t>
  </si>
  <si>
    <t>12.8</t>
  </si>
  <si>
    <t>13.1</t>
  </si>
  <si>
    <t>TRAMA DE MADEIRA COMPOSTA POR RIPAS, CAIBROS E TERÇAS PARA TELHADOS DE ATÉ 2 ÁGUAS PARA TELHA DE ENCAIXE DE CERÂMICA OU DE CONCRETO, INCLUSO TRANSPORTE VERTICAL. AF_07/2019</t>
  </si>
  <si>
    <t>ARÉA EXTERNA</t>
  </si>
  <si>
    <t>14.0</t>
  </si>
  <si>
    <t>14.1</t>
  </si>
  <si>
    <t>13.2</t>
  </si>
  <si>
    <t>13.3</t>
  </si>
  <si>
    <t>PLANTIO DE GRAMA EM PLACAS. AF_05/2018</t>
  </si>
  <si>
    <t>EXECUÇÃO DE PASSEIO EM PISO INTERTRAVADO, COM BLOCO 16 FACES DE 22 X 11 CM, ESPESSURA 6 CM. AF_12/2015</t>
  </si>
  <si>
    <t>EXECUÇÃO DE PASSEIO (CALÇADA) OU PISO DE CONCRETO COM CONCRETO MOLDADO IN LOCO, FEITO EM OBRA, ACABAMENTO CONVENCIONAL, ESPESSURA 6 CM, ARMADO. AF_07/2016</t>
  </si>
  <si>
    <t>13.4</t>
  </si>
  <si>
    <t>I - 37561</t>
  </si>
  <si>
    <t>13.5</t>
  </si>
  <si>
    <t>13.6</t>
  </si>
  <si>
    <t>13.7</t>
  </si>
  <si>
    <t>ARGAMASSA INDUSTRIALIZADA PARA CHAPISCO COLANTE, PREPARO MANUAL. AF_08/2019</t>
  </si>
  <si>
    <t>12.9</t>
  </si>
  <si>
    <t>12.10</t>
  </si>
  <si>
    <t>12.11</t>
  </si>
  <si>
    <t>12.12</t>
  </si>
  <si>
    <t>KIT DE REGISTRO DE GAVETA BRUTO DE LATÃO ¾", INCLUSIVE CONEXÕES, ROSCÁVEL, INSTALADO EM RAMAL DE ÁGUA FRIA - FORNECIMENTO E INSTALAÇÃO. AF_12/2014</t>
  </si>
  <si>
    <t>KIT DE REGISTRO DE PRESSÃO BRUTO DE LATÃO ½", INCLUSIVE CONEXÕES, ROSCÁVEL, INSTALADO EM RAMAL DE ÁGUA FRIA - FORNECIMENTO E INSTALAÇÃO. AF_12/2014</t>
  </si>
  <si>
    <t>TORNEIRA CROMADA 1/2 OU 3/4 PARA TANQUE, PADRÃO MÉDIO - FORNECIMENTO E INSTALAÇÃO. AF_01/2020</t>
  </si>
  <si>
    <t>TORNEIRA CROMADA DE MESA, 1/2 OU 3/4, PARA LAVATÓRIO, PADRÃO MÉDIO - FORNECIMENTO E INSTALAÇÃO. AF_01/2020</t>
  </si>
  <si>
    <t>CURVA 45 GRAUS, PVC, SOLDÁVEL, DN 25MM, INSTALADO EM PRUMADA DE ÁGUA - FORNECIMENTO E INSTALAÇÃO. AF_12/2014</t>
  </si>
  <si>
    <t>JOELHO 90 GRAUS COM BUCHA DE LATÃO, PVC, SOLDÁVEL, DN 25MM, X 3/4 INSTALADO EM RAMAL OU SUB-RAMAL DE ÁGUA - FORNECIMENTO E INSTALAÇÃO. AF_12/2014</t>
  </si>
  <si>
    <t>6.5</t>
  </si>
  <si>
    <t>CABO DE COBRE FLEXÍVEL ISOLADO, 1,5 MM², ANTI-CHAMA 0,6/1,0 KV, PARA CIRCUITOS TERMINAIS - FORNECIMENTO E INSTALAÇÃO. AF_12/2015</t>
  </si>
  <si>
    <t>11.6</t>
  </si>
  <si>
    <t>11.7</t>
  </si>
  <si>
    <t>11.8</t>
  </si>
  <si>
    <t>11.9</t>
  </si>
  <si>
    <t>DISJUNTOR BIPOLAR TIPO DIN, CORRENTE NOMINAL DE 10A - FORNECIMENTO E INSTALAÇÃO. AF_10/2020</t>
  </si>
  <si>
    <t>DISJUNTOR BIPOLAR TIPO DIN, CORRENTE NOMINAL DE 20A - FORNECIMENTO E INSTALAÇÃO. AF_10/2020</t>
  </si>
  <si>
    <t>DISJUNTOR BIPOLAR TIPO DIN, CORRENTE NOMINAL DE 25A - FORNECIMENTO E INSTALAÇÃO. AF_10/2020</t>
  </si>
  <si>
    <t>11.10</t>
  </si>
  <si>
    <t>ELETRODUTO FLEXÍVEL CORRUGADO REFORÇADO, PVC, DN 25 MM (3/4"), PARA CIRCUITOS TERMINAIS, INSTALADO EM LAJE - FORNECIMENTO E INSTALAÇÃO. AF_12/2015</t>
  </si>
  <si>
    <t>11.11</t>
  </si>
  <si>
    <t>11.12</t>
  </si>
  <si>
    <t>TOMADA ALTA DE EMBUTIR (1 MÓDULO), 2P+T 20 A, INCLUINDO SUPORTE E PLACA - FORNECIMENTO E INSTALAÇÃO. AF_12/2015</t>
  </si>
  <si>
    <t>13.8</t>
  </si>
  <si>
    <t>13.9</t>
  </si>
  <si>
    <t>APLICAÇÃO MANUAL DE PINTURA COM TINTA TEXTURIZADA ACRÍLICA EM MOLDURAS DE EPS, PRÉ-FABRICADOS, OU OUTROS. AF_06/2014</t>
  </si>
  <si>
    <t>13.10</t>
  </si>
  <si>
    <t>GRADE DE FERRO EM BARRA CHATA, INCLUSIVE CHUMBAMENTO</t>
  </si>
  <si>
    <t>IOPES - 71105</t>
  </si>
  <si>
    <t xml:space="preserve">INFRAESTRUTURA - FUNDAÇAO </t>
  </si>
  <si>
    <t>SUPERESTRUTURA</t>
  </si>
  <si>
    <t>ALVENARIA DE VEDAÇAO</t>
  </si>
  <si>
    <t>CUMEEIRA PARA TELHA CERÂMICA EMBOÇADA COM ARGAMASSA TRAÇO 1:2:9 (CIMENTO, CAL E AREIA) PARA TELHADOS COM ATÉ 2 ÁGUAS, INCLUSO TRANSPORTE VERTICAL. AF_07/2019</t>
  </si>
  <si>
    <t>13.11</t>
  </si>
  <si>
    <t>DESCRIÇÃO DO SERVIÇO</t>
  </si>
  <si>
    <t>Data: 16/12/2021</t>
  </si>
  <si>
    <t>TUBO, PVC, SOLDÁVEL, DN 25MM, INSTALADO EM RAMAL DE DISTRIBUIÇÃO DE ÁGUA - FORNECIMENTO E INSTALAÇÃO. AF_12/2014</t>
  </si>
  <si>
    <t>TUBO, PVC, SOLDÁVEL, DN 32MM, INSTALADO EM RAMAL DE DISTRIBUIÇÃO DE ÁGUA - FORNECIMENTO E INSTALAÇÃO. AF_12/2014</t>
  </si>
  <si>
    <t>FILTRO ANAERÓBIO CIRCULAR, EM CONCRETO PRÉ-MOLDADO, DIÂMETRO INTERNO = 1,10 M, ALTURA INTERNA = 1,50 M, VOLUME ÚTIL: 1140,4 L (PARA 5 CONTRIBUINTES). AF_12/2020</t>
  </si>
  <si>
    <t>TANQUE SÉPTICO RETANGULAR, EM ALVENARIA COM TIJOLOS CERÂMICOS MACIÇOS, DIMENSÕES INTERNAS: 1,2 X 2,4 X 1,6 M, VOLUME ÚTIL: 3456 L (PARA 13 CONTRIBUINTES). AF_12/2020</t>
  </si>
  <si>
    <t>CURVA 90 GRAUS, PVC, SOLDÁVEL, DN 25MM, INSTALADO EM PRUMADA DE ÁGUA - FORNECIMENTO E INSTALAÇÃO. AF_12/2014</t>
  </si>
  <si>
    <t>TE, PVC, SOLDÁVEL, DN 25MM, INSTALADO EM PRUMADA DE ÁGUA - FORNECIMENTO E INSTALAÇÃO. AF_12/2014</t>
  </si>
  <si>
    <t>JUNÇÃO SIMPLES, PVC, SERIE NORMAL, ESGOTO PREDIAL, DN 50 X 50 MM, JUNTA ELÁSTICA, FORNECIDO E INSTALADO EM RAMAL DE DESCARGA OU RAMAL DE ESGOTO SANITÁRIO. AF_12/2014</t>
  </si>
  <si>
    <t>JUNCAO DE REDUCAO INVERTIDA, PVC SOLDAVEL, 100 X 50 MM, SERIE NORMAL PARA ESGOTO PREDIAL</t>
  </si>
  <si>
    <t>I- 10908</t>
  </si>
  <si>
    <t>JOELHO 45 GRAUS, PVC, SERIE NORMAL, ESGOTO PREDIAL, DN 100 MM, JUNTA ELÁSTICA, FORNECIDO E INSTALADO EM PRUMADA DE ESGOTO SANITÁRIO OU VENTILAÇÃO. AF_12/2014</t>
  </si>
  <si>
    <t>JOELHO 45 GRAUS, PVC, SERIE R, ÁGUA PLUVIAL, DN 40 MM, JUNTA SOLDÁVEL, FORNECIDO E INSTALADO EM RAMAL DE ENCAMINHAMENTO. AF_12/2014</t>
  </si>
  <si>
    <t>JOELHO 45 GRAUS, PVC, SERIE NORMAL, ESGOTO PREDIAL, DN 50 MM, JUNTA ELÁSTICA, FORNECIDO E INSTALADO EM PRUMADA DE ESGOTO SANITÁRIO OU VENTILAÇÃO. AF_12/2014</t>
  </si>
  <si>
    <t>CURVA CURTA 90 GRAUS, PVC, SERIE NORMAL, ESGOTO PREDIAL, DN 100 MM, JUNTA ELÁSTICA, FORNECIDO E INSTALADO EM RAMAL DE DESCARGA OU RAMAL DE ESGOTO SANITÁRIO. AF_12/2014</t>
  </si>
  <si>
    <t>RALO SECO, PVC, DN 100 X 40 MM, JUNTA SOLDÁVEL, FORNECIDO E INSTALADO EM RAMAL DE DESCARGA OU EM RAMAL DE ESGOTO SANITÁRIO. AF_12/2014</t>
  </si>
  <si>
    <t>CAIXA ENTERRADA HIDRÁULICA RETANGULAR EM ALVENARIA COM TIJOLOS CERÂMICOS MACIÇOS, DIMENSÕES INTERNAS: 0,6X0,6X0,6 M PARA REDE DE DRENAGEM. AF_12/2020</t>
  </si>
  <si>
    <t>TUBO PVC, SERIE NORMAL, ESGOTO PREDIAL, DN 100 MM, FORNECIDO E INSTALADO EM PRUMADA DE ESGOTO SANITÁRIO OU VENTILAÇÃO. AF_12/2014</t>
  </si>
  <si>
    <t>TUBO PVC, SERIE NORMAL, ESGOTO PREDIAL, DN 75 MM, FORNECIDO E INSTALADO EM RAMAL DE DESCARGA OU RAMAL DE ESGOTO SANITÁRIO. AF_12/2014</t>
  </si>
  <si>
    <t>JOELHO 90 GRAUS, PVC, SERIE NORMAL, ESGOTO PREDIAL, DN 40 MM, JUNTA SOLDÁVEL, FORNECIDO E INSTALADO EM RAMAL DE DESCARGA OU RAMAL DE ESGOTO SANITÁRIO. AF_12/2014</t>
  </si>
  <si>
    <t>JOELHO 90 GRAUS, PVC, SERIE NORMAL, ESGOTO PREDIAL, DN 50 MM, JUNTA ELÁSTICA, FORNECIDO E INSTALADO EM PRUMADA DE ESGOTO SANITÁRIO OU VENTILAÇÃO. AF_12/2014</t>
  </si>
  <si>
    <t>JOELHO 90 GRAUS, PVC, SERIE NORMAL, ESGOTO PREDIAL, DN 75 MM, JUNTA ELÁSTICA, FORNECIDO E INSTALADO EM PRUMADA DE ESGOTO SANITÁRIO OU VENTILAÇÃO. AF_12/2014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</si>
  <si>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</si>
  <si>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</si>
  <si>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</si>
  <si>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</si>
  <si>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</si>
  <si>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</si>
  <si>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</si>
  <si>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</si>
  <si>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</si>
  <si>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</si>
  <si>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</si>
  <si>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</si>
  <si>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</si>
  <si>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</si>
  <si>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</si>
  <si>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</si>
  <si>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</si>
  <si>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</si>
  <si>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12.31</t>
  </si>
  <si>
    <t>12.32</t>
  </si>
  <si>
    <t>DISJUNTOR TIPO DIN/IEC, MONOPOLAR DE 6 ATE 32A</t>
  </si>
  <si>
    <t>I - 34653</t>
  </si>
  <si>
    <t>SINAPI 12/2021 - NÃO DESONERADO</t>
  </si>
  <si>
    <t>DATA: 25/01/2021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</si>
  <si>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</si>
  <si>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LÂMPADA TUBULAR FLUORESCENTE T10 DE 20/40 W, BASE G13 - FORNECIMENTO E INSTALAÇÃO. AF_02/2020_P</t>
  </si>
  <si>
    <t>INTERRUPTOR PARALELO (1 MÓDULO) COM 1 TOMADA DE EMBUTIR 2P+T 10 A, INCLUINDO SUPORTE E PLACA - FORNECIMENTO E INSTALAÇÃO. AF_12/2015</t>
  </si>
  <si>
    <t>INTERRUPTOR PARALELO (2 MÓDULOS) COM 1 TOMADA DE EMBUTIR 2P+T 10 A, INCLUINDO SUPORTE E PLACA - FORNECIMENTO E INSTALAÇÃO. AF_12/2015</t>
  </si>
  <si>
    <t>TOMADA MÉDIA DE EMBUTIR (1 MÓDULO), 2P+T 20 A, INCLUINDO SUPORTE E PLACA - FORNECIMENTO E INSTALAÇÃO. AF_12/2015</t>
  </si>
  <si>
    <t>LUMINARIA SOLAR LED EXTERNA, TIPO ARANDELA DE PAREDE, EM ALUMINIO, 16 LEDS, LUZ BRANCA, *180* LUMENS, CAPACIDADE DE ILUMINACAO ATE 36 H, RETANGULAR, *13 X 9 X 7* (C X L X A), COM SENSOR DE MOVIMENTO / PRESENCA, BATERIA RECARREGAVEL COM LUZ SOLAR, RESISTENTE AO CALOR, A PROVA DE AGUA E POEIRA/ IMPERMEAVEL, IP65</t>
  </si>
  <si>
    <t>I - 43265</t>
  </si>
  <si>
    <t>CABO DE COBRE FLEXÍVEL ISOLADO, 4 MM², ANTI-CHAMA 0,6/1,0 KV, PARA CIRCUITOS TERMINAIS - FORNECIMENTO E INSTALAÇÃO. AF_12/2015</t>
  </si>
  <si>
    <t>11.13</t>
  </si>
  <si>
    <t>11.14</t>
  </si>
  <si>
    <t>11.15</t>
  </si>
  <si>
    <t>11.16</t>
  </si>
  <si>
    <t>ALVENARIA DE VEDAÇÃO DE BLOCOS CERÂMICOS FURADOS NA HORIZONTAL DE 9X19X19 CM (ESPESSURA 9 CM) E ARGAMASSA DE ASSENTAMENTO COM PREPARO EM BETONEIRA. AF_12/2021</t>
  </si>
  <si>
    <t>ARMAÇÃO DE PILAR OU VIGA DE UMA ESTRUTURA CONVENCIONAL DE CONCRETO ARMADO EM UMA EDIFICAÇÃO TÉRREA OU SOBRADO UTILIZANDO AÇO CA-60 DE 5,0 MM - MONTAGEM. AF_12/2015</t>
  </si>
  <si>
    <t>ARMAÇÃO DE PILAR OU VIGA DE UMA ESTRUTURA CONVENCIONAL DE CONCRETO ARMADO EM UMA EDIFICAÇÃO TÉRREA OU SOBRADO UTILIZANDO AÇO CA-50 DE 8,0 MM - MONTAGEM. AF_12/2015</t>
  </si>
  <si>
    <t>ARMAÇÃO DE PILAR OU VIGA DE UMA ESTRUTURA CONVENCIONAL DE CONCRETO ARMADO EM UMA EDIFICAÇÃO TÉRREA OU SOBRADO UTILIZANDO AÇO CA-50 DE 6,3 MM - MONTAGEM. AF_12/2015</t>
  </si>
  <si>
    <t>ARMAÇÃO DE PILAR OU VIGA DE UMA ESTRUTURA CONVENCIONAL DE CONCRETO ARMADO EM UM EDIFÍCIO DE MÚLTIPLOS PAVIMENTOS UTILIZANDO AÇO CA-50 DE 10,0 MM - MONTAGEM. AF_12/2015</t>
  </si>
  <si>
    <t>CAMILA DOSS</t>
  </si>
  <si>
    <t>Engenheira Civil</t>
  </si>
  <si>
    <t xml:space="preserve"> CREA MT046807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</si>
</sst>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_(&quot;R$ &quot;* #,##0.00_);_(&quot;R$ &quot;* \(#,##0.00\);_(&quot;R$ &quot;* \-??_);_(@_)"/>
    <numFmt numFmtId="166" formatCode="[$R$-416]\ #,##0.00;[Red]\-[$R$-416]\ #,##0.00"/>
    <numFmt numFmtId="167" formatCode="&quot;R$&quot;\ #,##0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indexed="8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4"/>
      <name val="Calibri Light"/>
      <family val="2"/>
      <scheme val="major"/>
    </font>
    <font>
      <sz val="8"/>
      <name val="Calibri"/>
      <family val="2"/>
      <scheme val="minor"/>
    </font>
    <font>
      <b/>
      <sz val="20"/>
      <color rgb="FFFFC000"/>
      <name val="Calibri"/>
      <family val="2"/>
    </font>
    <font>
      <b/>
      <sz val="14"/>
      <color indexed="56"/>
      <name val="Times New Roman"/>
      <family val="1"/>
    </font>
    <font>
      <b/>
      <sz val="22"/>
      <color indexed="56"/>
      <name val="Times New Roman"/>
      <family val="1"/>
    </font>
    <font>
      <b/>
      <sz val="14"/>
      <color indexed="56"/>
      <name val="Book Antiqua"/>
      <family val="1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sz val="12"/>
      <color indexed="56"/>
      <name val="Arial"/>
      <family val="2"/>
    </font>
    <font>
      <sz val="11"/>
      <name val="Arial"/>
      <family val="1"/>
    </font>
    <font>
      <b/>
      <u val="double"/>
      <sz val="2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b/>
      <sz val="11"/>
      <color indexed="8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7" fillId="0" borderId="0"/>
  </cellStyleXfs>
  <cellXfs count="342">
    <xf numFmtId="0" fontId="0" fillId="0" borderId="0" xfId="0"/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164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justify" vertical="center"/>
    </xf>
    <xf numFmtId="43" fontId="0" fillId="0" borderId="0" xfId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horizontal="justify" vertical="center"/>
    </xf>
    <xf numFmtId="0" fontId="10" fillId="0" borderId="0" xfId="0" applyFont="1" applyBorder="1" applyAlignment="1">
      <alignment horizontal="right" vertical="center"/>
    </xf>
    <xf numFmtId="43" fontId="10" fillId="2" borderId="0" xfId="1" applyFont="1" applyFill="1" applyBorder="1" applyAlignment="1" applyProtection="1">
      <alignment vertical="center" wrapText="1"/>
    </xf>
    <xf numFmtId="0" fontId="9" fillId="0" borderId="0" xfId="0" applyFont="1" applyAlignment="1">
      <alignment horizontal="right" vertical="center"/>
    </xf>
    <xf numFmtId="167" fontId="6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justify" vertical="center"/>
    </xf>
    <xf numFmtId="0" fontId="10" fillId="0" borderId="0" xfId="0" applyFont="1" applyBorder="1" applyAlignment="1">
      <alignment horizontal="center" vertical="center"/>
    </xf>
    <xf numFmtId="0" fontId="0" fillId="0" borderId="0" xfId="0"/>
    <xf numFmtId="0" fontId="23" fillId="0" borderId="30" xfId="0" applyFont="1" applyFill="1" applyBorder="1" applyAlignment="1"/>
    <xf numFmtId="0" fontId="23" fillId="0" borderId="30" xfId="0" applyFont="1" applyFill="1" applyBorder="1" applyAlignment="1">
      <alignment horizontal="left"/>
    </xf>
    <xf numFmtId="2" fontId="24" fillId="8" borderId="22" xfId="0" applyNumberFormat="1" applyFont="1" applyFill="1" applyBorder="1" applyAlignment="1">
      <alignment horizontal="center" vertical="top" wrapText="1"/>
    </xf>
    <xf numFmtId="2" fontId="24" fillId="8" borderId="9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2" fillId="0" borderId="0" xfId="0" quotePrefix="1" applyFont="1"/>
    <xf numFmtId="0" fontId="4" fillId="9" borderId="24" xfId="0" applyFont="1" applyFill="1" applyBorder="1" applyAlignment="1">
      <alignment horizontal="right" vertical="center"/>
    </xf>
    <xf numFmtId="4" fontId="4" fillId="9" borderId="25" xfId="0" quotePrefix="1" applyNumberFormat="1" applyFont="1" applyFill="1" applyBorder="1" applyAlignment="1">
      <alignment horizontal="left" vertical="center"/>
    </xf>
    <xf numFmtId="0" fontId="11" fillId="2" borderId="37" xfId="0" applyFont="1" applyFill="1" applyBorder="1" applyAlignment="1">
      <alignment horizontal="center" vertical="center"/>
    </xf>
    <xf numFmtId="44" fontId="4" fillId="7" borderId="43" xfId="2" applyFont="1" applyFill="1" applyBorder="1" applyAlignment="1" applyProtection="1">
      <alignment horizontal="center" vertical="center" wrapText="1"/>
    </xf>
    <xf numFmtId="44" fontId="4" fillId="7" borderId="44" xfId="2" applyFont="1" applyFill="1" applyBorder="1" applyAlignment="1" applyProtection="1">
      <alignment horizontal="center" vertical="center" wrapText="1"/>
    </xf>
    <xf numFmtId="0" fontId="6" fillId="9" borderId="45" xfId="0" applyFont="1" applyFill="1" applyBorder="1" applyAlignment="1">
      <alignment horizontal="center" vertical="center" wrapText="1"/>
    </xf>
    <xf numFmtId="0" fontId="6" fillId="9" borderId="4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justify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center" vertical="center"/>
    </xf>
    <xf numFmtId="4" fontId="12" fillId="4" borderId="6" xfId="1" applyNumberFormat="1" applyFont="1" applyFill="1" applyBorder="1" applyAlignment="1" applyProtection="1">
      <alignment vertical="center" wrapText="1"/>
    </xf>
    <xf numFmtId="166" fontId="12" fillId="5" borderId="6" xfId="1" applyNumberFormat="1" applyFont="1" applyFill="1" applyBorder="1" applyAlignment="1" applyProtection="1">
      <alignment horizontal="right" vertical="center" wrapText="1"/>
    </xf>
    <xf numFmtId="166" fontId="13" fillId="4" borderId="6" xfId="1" applyNumberFormat="1" applyFont="1" applyFill="1" applyBorder="1" applyAlignment="1" applyProtection="1">
      <alignment horizontal="right" vertical="center" wrapText="1"/>
    </xf>
    <xf numFmtId="166" fontId="12" fillId="4" borderId="6" xfId="1" applyNumberFormat="1" applyFont="1" applyFill="1" applyBorder="1" applyAlignment="1" applyProtection="1">
      <alignment horizontal="right" vertical="center" wrapText="1"/>
    </xf>
    <xf numFmtId="0" fontId="10" fillId="9" borderId="6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vertical="center"/>
    </xf>
    <xf numFmtId="0" fontId="11" fillId="10" borderId="6" xfId="0" applyFont="1" applyFill="1" applyBorder="1" applyAlignment="1">
      <alignment horizontal="center" vertical="center"/>
    </xf>
    <xf numFmtId="4" fontId="12" fillId="10" borderId="6" xfId="1" applyNumberFormat="1" applyFont="1" applyFill="1" applyBorder="1" applyAlignment="1" applyProtection="1">
      <alignment vertical="center" wrapText="1"/>
    </xf>
    <xf numFmtId="166" fontId="12" fillId="9" borderId="6" xfId="1" applyNumberFormat="1" applyFont="1" applyFill="1" applyBorder="1" applyAlignment="1" applyProtection="1">
      <alignment horizontal="right" vertical="center" wrapText="1"/>
    </xf>
    <xf numFmtId="166" fontId="13" fillId="10" borderId="6" xfId="1" applyNumberFormat="1" applyFont="1" applyFill="1" applyBorder="1" applyAlignment="1" applyProtection="1">
      <alignment horizontal="right" vertical="center" wrapText="1"/>
    </xf>
    <xf numFmtId="166" fontId="12" fillId="10" borderId="6" xfId="1" applyNumberFormat="1" applyFont="1" applyFill="1" applyBorder="1" applyAlignment="1" applyProtection="1">
      <alignment horizontal="right" vertical="center" wrapText="1"/>
    </xf>
    <xf numFmtId="0" fontId="11" fillId="5" borderId="6" xfId="0" applyFont="1" applyFill="1" applyBorder="1" applyAlignment="1">
      <alignment horizontal="center" vertical="center"/>
    </xf>
    <xf numFmtId="0" fontId="10" fillId="9" borderId="38" xfId="0" applyFont="1" applyFill="1" applyBorder="1" applyAlignment="1">
      <alignment horizontal="center" vertical="center"/>
    </xf>
    <xf numFmtId="0" fontId="10" fillId="9" borderId="39" xfId="0" applyFont="1" applyFill="1" applyBorder="1" applyAlignment="1">
      <alignment vertical="center"/>
    </xf>
    <xf numFmtId="0" fontId="7" fillId="9" borderId="43" xfId="0" applyFont="1" applyFill="1" applyBorder="1" applyAlignment="1">
      <alignment horizontal="center" vertical="center" wrapText="1"/>
    </xf>
    <xf numFmtId="0" fontId="7" fillId="9" borderId="43" xfId="0" applyFont="1" applyFill="1" applyBorder="1" applyAlignment="1">
      <alignment vertical="center" wrapText="1"/>
    </xf>
    <xf numFmtId="44" fontId="4" fillId="9" borderId="43" xfId="2" applyFont="1" applyFill="1" applyBorder="1" applyAlignment="1" applyProtection="1">
      <alignment horizontal="center" vertical="center" wrapText="1"/>
    </xf>
    <xf numFmtId="0" fontId="27" fillId="0" borderId="6" xfId="5" applyBorder="1"/>
    <xf numFmtId="0" fontId="4" fillId="9" borderId="6" xfId="5" applyFont="1" applyFill="1" applyBorder="1"/>
    <xf numFmtId="0" fontId="4" fillId="9" borderId="10" xfId="5" applyFont="1" applyFill="1" applyBorder="1"/>
    <xf numFmtId="0" fontId="4" fillId="9" borderId="6" xfId="5" applyFont="1" applyFill="1" applyBorder="1" applyAlignment="1">
      <alignment horizontal="center"/>
    </xf>
    <xf numFmtId="0" fontId="27" fillId="9" borderId="6" xfId="5" applyFill="1" applyBorder="1" applyAlignment="1">
      <alignment horizontal="center"/>
    </xf>
    <xf numFmtId="0" fontId="4" fillId="9" borderId="30" xfId="5" applyFont="1" applyFill="1" applyBorder="1" applyAlignment="1">
      <alignment horizontal="center"/>
    </xf>
    <xf numFmtId="2" fontId="27" fillId="5" borderId="6" xfId="5" applyNumberFormat="1" applyFill="1" applyBorder="1"/>
    <xf numFmtId="10" fontId="31" fillId="0" borderId="6" xfId="5" applyNumberFormat="1" applyFont="1" applyFill="1" applyBorder="1" applyAlignment="1">
      <alignment horizontal="center"/>
    </xf>
    <xf numFmtId="0" fontId="4" fillId="0" borderId="6" xfId="5" applyFont="1" applyFill="1" applyBorder="1"/>
    <xf numFmtId="10" fontId="31" fillId="0" borderId="6" xfId="1" applyNumberFormat="1" applyFont="1" applyFill="1" applyBorder="1" applyAlignment="1">
      <alignment horizontal="center"/>
    </xf>
    <xf numFmtId="10" fontId="0" fillId="0" borderId="0" xfId="0" applyNumberFormat="1"/>
    <xf numFmtId="0" fontId="0" fillId="0" borderId="0" xfId="0"/>
    <xf numFmtId="0" fontId="34" fillId="5" borderId="45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" fillId="0" borderId="0" xfId="2" applyNumberFormat="1" applyAlignment="1">
      <alignment horizontal="justify" vertical="center" wrapText="1"/>
    </xf>
    <xf numFmtId="9" fontId="3" fillId="0" borderId="0" xfId="0" applyNumberFormat="1" applyFont="1" applyAlignment="1">
      <alignment horizontal="center" vertical="center" wrapText="1"/>
    </xf>
    <xf numFmtId="0" fontId="0" fillId="0" borderId="0" xfId="2" applyNumberFormat="1" applyFont="1" applyAlignment="1">
      <alignment horizontal="justify" vertical="center" wrapText="1"/>
    </xf>
    <xf numFmtId="0" fontId="34" fillId="5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4" fontId="11" fillId="2" borderId="0" xfId="1" applyNumberFormat="1" applyFont="1" applyFill="1" applyBorder="1" applyAlignment="1" applyProtection="1">
      <alignment vertical="center" wrapText="1"/>
    </xf>
    <xf numFmtId="166" fontId="13" fillId="2" borderId="0" xfId="1" applyNumberFormat="1" applyFont="1" applyFill="1" applyBorder="1" applyAlignment="1" applyProtection="1">
      <alignment horizontal="center" vertical="center" wrapText="1"/>
    </xf>
    <xf numFmtId="44" fontId="12" fillId="2" borderId="0" xfId="2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43" fontId="11" fillId="4" borderId="0" xfId="1" applyFont="1" applyFill="1" applyBorder="1" applyAlignment="1" applyProtection="1">
      <alignment vertical="center" wrapText="1"/>
    </xf>
    <xf numFmtId="43" fontId="12" fillId="4" borderId="0" xfId="1" applyFont="1" applyFill="1" applyBorder="1" applyAlignment="1" applyProtection="1">
      <alignment horizontal="center" vertical="center" wrapText="1"/>
    </xf>
    <xf numFmtId="43" fontId="12" fillId="2" borderId="0" xfId="1" applyFont="1" applyFill="1" applyBorder="1" applyAlignment="1" applyProtection="1">
      <alignment horizontal="center" vertical="center" wrapText="1"/>
    </xf>
    <xf numFmtId="0" fontId="10" fillId="9" borderId="0" xfId="0" applyFont="1" applyFill="1" applyBorder="1" applyAlignment="1">
      <alignment vertical="center"/>
    </xf>
    <xf numFmtId="0" fontId="10" fillId="9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4" fontId="12" fillId="10" borderId="0" xfId="1" applyNumberFormat="1" applyFont="1" applyFill="1" applyBorder="1" applyAlignment="1" applyProtection="1">
      <alignment vertical="center" wrapText="1"/>
    </xf>
    <xf numFmtId="166" fontId="12" fillId="9" borderId="0" xfId="1" applyNumberFormat="1" applyFont="1" applyFill="1" applyBorder="1" applyAlignment="1" applyProtection="1">
      <alignment horizontal="right" vertical="center" wrapText="1"/>
    </xf>
    <xf numFmtId="166" fontId="13" fillId="10" borderId="0" xfId="1" applyNumberFormat="1" applyFont="1" applyFill="1" applyBorder="1" applyAlignment="1" applyProtection="1">
      <alignment horizontal="right" vertical="center" wrapText="1"/>
    </xf>
    <xf numFmtId="166" fontId="12" fillId="10" borderId="0" xfId="1" applyNumberFormat="1" applyFont="1" applyFill="1" applyBorder="1" applyAlignment="1" applyProtection="1">
      <alignment horizontal="right" vertical="center" wrapText="1"/>
    </xf>
    <xf numFmtId="0" fontId="12" fillId="0" borderId="0" xfId="0" applyFont="1" applyBorder="1" applyAlignment="1">
      <alignment horizontal="center" vertical="center"/>
    </xf>
    <xf numFmtId="43" fontId="10" fillId="2" borderId="0" xfId="1" applyFont="1" applyFill="1" applyBorder="1" applyAlignment="1" applyProtection="1">
      <alignment vertical="center" wrapText="1"/>
    </xf>
    <xf numFmtId="165" fontId="14" fillId="5" borderId="0" xfId="0" applyNumberFormat="1" applyFont="1" applyFill="1" applyBorder="1" applyAlignment="1">
      <alignment horizontal="left" vertical="center"/>
    </xf>
    <xf numFmtId="4" fontId="12" fillId="4" borderId="0" xfId="1" applyNumberFormat="1" applyFont="1" applyFill="1" applyBorder="1" applyAlignment="1" applyProtection="1">
      <alignment vertical="center" wrapText="1"/>
    </xf>
    <xf numFmtId="166" fontId="12" fillId="5" borderId="0" xfId="1" applyNumberFormat="1" applyFont="1" applyFill="1" applyBorder="1" applyAlignment="1" applyProtection="1">
      <alignment horizontal="right" vertical="center" wrapText="1"/>
    </xf>
    <xf numFmtId="166" fontId="13" fillId="4" borderId="0" xfId="1" applyNumberFormat="1" applyFont="1" applyFill="1" applyBorder="1" applyAlignment="1" applyProtection="1">
      <alignment horizontal="right" vertical="center" wrapText="1"/>
    </xf>
    <xf numFmtId="166" fontId="12" fillId="4" borderId="0" xfId="1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164" fontId="8" fillId="11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right" vertical="center" wrapText="1"/>
    </xf>
    <xf numFmtId="43" fontId="10" fillId="2" borderId="0" xfId="1" applyFont="1" applyFill="1" applyBorder="1" applyAlignment="1" applyProtection="1">
      <alignment vertical="center" wrapText="1"/>
    </xf>
    <xf numFmtId="44" fontId="4" fillId="7" borderId="57" xfId="2" applyFont="1" applyFill="1" applyBorder="1" applyAlignment="1" applyProtection="1">
      <alignment horizontal="center" vertical="center" wrapText="1"/>
    </xf>
    <xf numFmtId="0" fontId="4" fillId="5" borderId="6" xfId="5" applyFont="1" applyFill="1" applyBorder="1"/>
    <xf numFmtId="0" fontId="2" fillId="5" borderId="10" xfId="5" applyFont="1" applyFill="1" applyBorder="1"/>
    <xf numFmtId="167" fontId="2" fillId="5" borderId="10" xfId="5" applyNumberFormat="1" applyFont="1" applyFill="1" applyBorder="1" applyAlignment="1">
      <alignment horizontal="center"/>
    </xf>
    <xf numFmtId="167" fontId="30" fillId="0" borderId="10" xfId="5" applyNumberFormat="1" applyFont="1" applyFill="1" applyBorder="1" applyAlignment="1">
      <alignment horizontal="center"/>
    </xf>
    <xf numFmtId="167" fontId="32" fillId="0" borderId="6" xfId="5" applyNumberFormat="1" applyFont="1" applyFill="1" applyBorder="1" applyAlignment="1">
      <alignment horizontal="center"/>
    </xf>
    <xf numFmtId="4" fontId="0" fillId="0" borderId="0" xfId="0" applyNumberFormat="1"/>
    <xf numFmtId="2" fontId="0" fillId="0" borderId="0" xfId="0" applyNumberFormat="1"/>
    <xf numFmtId="0" fontId="4" fillId="0" borderId="8" xfId="5" applyFont="1" applyFill="1" applyBorder="1" applyAlignment="1"/>
    <xf numFmtId="0" fontId="4" fillId="0" borderId="10" xfId="5" applyFont="1" applyFill="1" applyBorder="1" applyAlignment="1"/>
    <xf numFmtId="0" fontId="4" fillId="0" borderId="9" xfId="5" applyFont="1" applyFill="1" applyBorder="1" applyAlignment="1"/>
    <xf numFmtId="0" fontId="9" fillId="0" borderId="0" xfId="0" applyFont="1"/>
    <xf numFmtId="43" fontId="10" fillId="2" borderId="9" xfId="1" applyFont="1" applyFill="1" applyBorder="1" applyAlignment="1" applyProtection="1">
      <alignment horizontal="right" vertical="center" wrapText="1"/>
    </xf>
    <xf numFmtId="43" fontId="10" fillId="2" borderId="10" xfId="1" applyFont="1" applyFill="1" applyBorder="1" applyAlignment="1" applyProtection="1">
      <alignment horizontal="right" vertical="center" wrapText="1"/>
    </xf>
    <xf numFmtId="0" fontId="10" fillId="4" borderId="0" xfId="0" applyFont="1" applyFill="1" applyBorder="1" applyAlignment="1">
      <alignment horizontal="right" vertical="center"/>
    </xf>
    <xf numFmtId="167" fontId="0" fillId="0" borderId="0" xfId="0" applyNumberFormat="1"/>
    <xf numFmtId="0" fontId="10" fillId="4" borderId="18" xfId="0" applyFont="1" applyFill="1" applyBorder="1" applyAlignment="1">
      <alignment horizontal="right" vertical="center"/>
    </xf>
    <xf numFmtId="166" fontId="10" fillId="2" borderId="9" xfId="1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2" fontId="0" fillId="0" borderId="6" xfId="0" applyNumberFormat="1" applyBorder="1"/>
    <xf numFmtId="0" fontId="0" fillId="9" borderId="6" xfId="0" applyFill="1" applyBorder="1"/>
    <xf numFmtId="2" fontId="0" fillId="0" borderId="6" xfId="0" applyNumberFormat="1" applyFill="1" applyBorder="1"/>
    <xf numFmtId="0" fontId="0" fillId="0" borderId="6" xfId="0" applyBorder="1" applyAlignment="1">
      <alignment wrapText="1"/>
    </xf>
    <xf numFmtId="0" fontId="0" fillId="0" borderId="6" xfId="0" applyFill="1" applyBorder="1"/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9" xfId="0" applyFill="1" applyBorder="1"/>
    <xf numFmtId="0" fontId="0" fillId="9" borderId="0" xfId="0" applyFill="1" applyBorder="1"/>
    <xf numFmtId="0" fontId="11" fillId="4" borderId="4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167" fontId="2" fillId="5" borderId="6" xfId="5" applyNumberFormat="1" applyFont="1" applyFill="1" applyBorder="1" applyAlignment="1">
      <alignment horizontal="center"/>
    </xf>
    <xf numFmtId="167" fontId="31" fillId="0" borderId="6" xfId="5" applyNumberFormat="1" applyFont="1" applyFill="1" applyBorder="1" applyAlignment="1">
      <alignment horizontal="center"/>
    </xf>
    <xf numFmtId="167" fontId="33" fillId="0" borderId="6" xfId="5" applyNumberFormat="1" applyFont="1" applyFill="1" applyBorder="1" applyAlignment="1">
      <alignment horizontal="center"/>
    </xf>
    <xf numFmtId="167" fontId="2" fillId="5" borderId="6" xfId="5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justify" vertical="center"/>
    </xf>
    <xf numFmtId="0" fontId="10" fillId="4" borderId="0" xfId="0" applyFont="1" applyFill="1" applyBorder="1" applyAlignment="1">
      <alignment horizontal="center" vertical="center"/>
    </xf>
    <xf numFmtId="166" fontId="35" fillId="2" borderId="0" xfId="1" applyNumberFormat="1" applyFont="1" applyFill="1" applyBorder="1" applyAlignment="1" applyProtection="1">
      <alignment horizontal="center" vertical="center" wrapText="1"/>
    </xf>
    <xf numFmtId="10" fontId="9" fillId="0" borderId="0" xfId="0" applyNumberFormat="1" applyFont="1"/>
    <xf numFmtId="167" fontId="9" fillId="0" borderId="0" xfId="0" applyNumberFormat="1" applyFont="1"/>
    <xf numFmtId="0" fontId="12" fillId="4" borderId="51" xfId="0" applyFont="1" applyFill="1" applyBorder="1" applyAlignment="1">
      <alignment horizontal="justify" vertical="center"/>
    </xf>
    <xf numFmtId="0" fontId="12" fillId="4" borderId="52" xfId="0" applyFont="1" applyFill="1" applyBorder="1" applyAlignment="1">
      <alignment horizontal="justify" vertical="center"/>
    </xf>
    <xf numFmtId="0" fontId="12" fillId="4" borderId="53" xfId="0" applyFont="1" applyFill="1" applyBorder="1" applyAlignment="1">
      <alignment horizontal="justify" vertical="center"/>
    </xf>
    <xf numFmtId="0" fontId="6" fillId="9" borderId="6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justify" vertical="center"/>
    </xf>
    <xf numFmtId="0" fontId="12" fillId="2" borderId="52" xfId="0" applyFont="1" applyFill="1" applyBorder="1" applyAlignment="1">
      <alignment horizontal="justify" vertical="center"/>
    </xf>
    <xf numFmtId="0" fontId="12" fillId="2" borderId="53" xfId="0" applyFont="1" applyFill="1" applyBorder="1" applyAlignment="1">
      <alignment horizontal="justify" vertical="center"/>
    </xf>
    <xf numFmtId="0" fontId="10" fillId="4" borderId="61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10" fillId="4" borderId="41" xfId="0" applyFont="1" applyFill="1" applyBorder="1" applyAlignment="1">
      <alignment horizontal="right" vertical="center"/>
    </xf>
    <xf numFmtId="0" fontId="10" fillId="4" borderId="62" xfId="0" applyFont="1" applyFill="1" applyBorder="1" applyAlignment="1">
      <alignment horizontal="right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166" fontId="10" fillId="2" borderId="63" xfId="1" applyNumberFormat="1" applyFont="1" applyFill="1" applyBorder="1" applyAlignment="1" applyProtection="1">
      <alignment horizontal="right" vertical="center" wrapText="1"/>
    </xf>
    <xf numFmtId="43" fontId="10" fillId="2" borderId="19" xfId="1" applyFont="1" applyFill="1" applyBorder="1" applyAlignment="1" applyProtection="1">
      <alignment horizontal="right" vertical="center" wrapText="1"/>
    </xf>
    <xf numFmtId="43" fontId="10" fillId="2" borderId="14" xfId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166" fontId="10" fillId="2" borderId="0" xfId="1" applyNumberFormat="1" applyFont="1" applyFill="1" applyBorder="1" applyAlignment="1" applyProtection="1">
      <alignment vertical="center" wrapText="1"/>
    </xf>
    <xf numFmtId="43" fontId="10" fillId="2" borderId="0" xfId="1" applyFont="1" applyFill="1" applyBorder="1" applyAlignment="1" applyProtection="1">
      <alignment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0" fillId="9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justify" vertical="center"/>
    </xf>
    <xf numFmtId="167" fontId="10" fillId="9" borderId="6" xfId="0" applyNumberFormat="1" applyFont="1" applyFill="1" applyBorder="1" applyAlignment="1">
      <alignment horizontal="center" vertical="center"/>
    </xf>
    <xf numFmtId="43" fontId="10" fillId="2" borderId="0" xfId="1" applyFont="1" applyFill="1" applyBorder="1" applyAlignment="1" applyProtection="1">
      <alignment horizontal="center" vertical="center" wrapText="1"/>
    </xf>
    <xf numFmtId="0" fontId="10" fillId="9" borderId="8" xfId="0" applyFont="1" applyFill="1" applyBorder="1" applyAlignment="1">
      <alignment horizontal="right" vertical="center"/>
    </xf>
    <xf numFmtId="0" fontId="10" fillId="9" borderId="9" xfId="0" applyFont="1" applyFill="1" applyBorder="1" applyAlignment="1">
      <alignment horizontal="right" vertical="center"/>
    </xf>
    <xf numFmtId="0" fontId="10" fillId="9" borderId="10" xfId="0" applyFont="1" applyFill="1" applyBorder="1" applyAlignment="1">
      <alignment horizontal="right" vertical="center"/>
    </xf>
    <xf numFmtId="0" fontId="11" fillId="5" borderId="8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9" borderId="8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right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right" vertical="top"/>
    </xf>
    <xf numFmtId="0" fontId="18" fillId="0" borderId="8" xfId="0" applyFont="1" applyFill="1" applyBorder="1" applyAlignment="1">
      <alignment horizontal="left" vertical="top"/>
    </xf>
    <xf numFmtId="0" fontId="18" fillId="0" borderId="9" xfId="0" applyFont="1" applyFill="1" applyBorder="1" applyAlignment="1">
      <alignment horizontal="left" vertical="top"/>
    </xf>
    <xf numFmtId="0" fontId="18" fillId="0" borderId="10" xfId="0" applyFont="1" applyFill="1" applyBorder="1" applyAlignment="1">
      <alignment horizontal="left" vertical="top"/>
    </xf>
    <xf numFmtId="0" fontId="18" fillId="0" borderId="8" xfId="0" applyFont="1" applyFill="1" applyBorder="1" applyAlignment="1">
      <alignment horizontal="center" vertical="top"/>
    </xf>
    <xf numFmtId="0" fontId="18" fillId="0" borderId="9" xfId="0" applyFont="1" applyFill="1" applyBorder="1" applyAlignment="1">
      <alignment horizontal="center" vertical="top"/>
    </xf>
    <xf numFmtId="0" fontId="18" fillId="0" borderId="10" xfId="0" applyFont="1" applyFill="1" applyBorder="1" applyAlignment="1">
      <alignment horizontal="center" vertical="top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right" vertical="center"/>
    </xf>
    <xf numFmtId="166" fontId="10" fillId="2" borderId="47" xfId="1" applyNumberFormat="1" applyFont="1" applyFill="1" applyBorder="1" applyAlignment="1" applyProtection="1">
      <alignment horizontal="right" vertical="center" wrapText="1"/>
    </xf>
    <xf numFmtId="43" fontId="10" fillId="2" borderId="9" xfId="1" applyFont="1" applyFill="1" applyBorder="1" applyAlignment="1" applyProtection="1">
      <alignment horizontal="right" vertical="center" wrapText="1"/>
    </xf>
    <xf numFmtId="43" fontId="10" fillId="2" borderId="10" xfId="1" applyFont="1" applyFill="1" applyBorder="1" applyAlignment="1" applyProtection="1">
      <alignment horizontal="right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21" xfId="0" applyFont="1" applyFill="1" applyBorder="1" applyAlignment="1">
      <alignment horizontal="justify" vertical="center" wrapText="1"/>
    </xf>
    <xf numFmtId="0" fontId="10" fillId="9" borderId="40" xfId="0" applyFont="1" applyFill="1" applyBorder="1" applyAlignment="1">
      <alignment horizontal="center" vertical="center"/>
    </xf>
    <xf numFmtId="0" fontId="10" fillId="9" borderId="41" xfId="0" applyFont="1" applyFill="1" applyBorder="1" applyAlignment="1">
      <alignment horizontal="center" vertical="center"/>
    </xf>
    <xf numFmtId="0" fontId="10" fillId="9" borderId="42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6" fillId="9" borderId="54" xfId="0" applyFont="1" applyFill="1" applyBorder="1" applyAlignment="1">
      <alignment horizontal="center" vertical="center" wrapText="1"/>
    </xf>
    <xf numFmtId="0" fontId="6" fillId="9" borderId="55" xfId="0" applyFont="1" applyFill="1" applyBorder="1" applyAlignment="1">
      <alignment horizontal="center" vertical="center" wrapText="1"/>
    </xf>
    <xf numFmtId="0" fontId="6" fillId="9" borderId="56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left" vertical="center" wrapText="1"/>
    </xf>
    <xf numFmtId="0" fontId="12" fillId="2" borderId="59" xfId="0" applyFont="1" applyFill="1" applyBorder="1" applyAlignment="1">
      <alignment horizontal="left" vertical="center" wrapText="1"/>
    </xf>
    <xf numFmtId="0" fontId="12" fillId="2" borderId="60" xfId="0" applyFont="1" applyFill="1" applyBorder="1" applyAlignment="1">
      <alignment horizontal="left" vertical="center" wrapText="1"/>
    </xf>
    <xf numFmtId="0" fontId="12" fillId="2" borderId="58" xfId="0" applyFont="1" applyFill="1" applyBorder="1" applyAlignment="1">
      <alignment horizontal="left" vertical="top" wrapText="1"/>
    </xf>
    <xf numFmtId="0" fontId="12" fillId="2" borderId="59" xfId="0" applyFont="1" applyFill="1" applyBorder="1" applyAlignment="1">
      <alignment horizontal="left" vertical="top"/>
    </xf>
    <xf numFmtId="0" fontId="12" fillId="2" borderId="60" xfId="0" applyFont="1" applyFill="1" applyBorder="1" applyAlignment="1">
      <alignment horizontal="left" vertical="top"/>
    </xf>
    <xf numFmtId="0" fontId="27" fillId="0" borderId="48" xfId="5" applyBorder="1" applyAlignment="1">
      <alignment horizontal="center"/>
    </xf>
    <xf numFmtId="0" fontId="27" fillId="0" borderId="49" xfId="5" applyBorder="1" applyAlignment="1">
      <alignment horizontal="center"/>
    </xf>
    <xf numFmtId="0" fontId="27" fillId="0" borderId="7" xfId="5" applyBorder="1" applyAlignment="1">
      <alignment horizontal="center"/>
    </xf>
    <xf numFmtId="0" fontId="4" fillId="0" borderId="8" xfId="5" applyFont="1" applyFill="1" applyBorder="1" applyAlignment="1">
      <alignment horizontal="left"/>
    </xf>
    <xf numFmtId="0" fontId="4" fillId="0" borderId="9" xfId="5" applyFont="1" applyFill="1" applyBorder="1" applyAlignment="1">
      <alignment horizontal="left"/>
    </xf>
    <xf numFmtId="0" fontId="4" fillId="0" borderId="10" xfId="5" applyFont="1" applyFill="1" applyBorder="1" applyAlignment="1">
      <alignment horizontal="left"/>
    </xf>
    <xf numFmtId="0" fontId="27" fillId="0" borderId="8" xfId="5" applyFill="1" applyBorder="1" applyAlignment="1">
      <alignment horizontal="center"/>
    </xf>
    <xf numFmtId="0" fontId="27" fillId="0" borderId="9" xfId="5" applyFill="1" applyBorder="1" applyAlignment="1">
      <alignment horizontal="center"/>
    </xf>
    <xf numFmtId="0" fontId="27" fillId="0" borderId="10" xfId="5" applyFill="1" applyBorder="1" applyAlignment="1">
      <alignment horizontal="center"/>
    </xf>
    <xf numFmtId="0" fontId="28" fillId="0" borderId="28" xfId="5" applyFont="1" applyFill="1" applyBorder="1" applyAlignment="1">
      <alignment horizontal="center" vertical="center" wrapText="1"/>
    </xf>
    <xf numFmtId="0" fontId="29" fillId="0" borderId="28" xfId="5" applyFont="1" applyFill="1" applyBorder="1" applyAlignment="1">
      <alignment horizontal="center" vertical="center" wrapText="1"/>
    </xf>
    <xf numFmtId="0" fontId="29" fillId="0" borderId="29" xfId="5" applyFont="1" applyFill="1" applyBorder="1" applyAlignment="1">
      <alignment horizontal="center" vertical="center" wrapText="1"/>
    </xf>
    <xf numFmtId="0" fontId="29" fillId="0" borderId="0" xfId="5" applyFont="1" applyFill="1" applyBorder="1" applyAlignment="1">
      <alignment horizontal="center" vertical="center" wrapText="1"/>
    </xf>
    <xf numFmtId="0" fontId="29" fillId="0" borderId="50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/>
    </xf>
    <xf numFmtId="0" fontId="4" fillId="0" borderId="50" xfId="5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22" fillId="0" borderId="32" xfId="0" applyFont="1" applyFill="1" applyBorder="1" applyAlignment="1">
      <alignment horizontal="center"/>
    </xf>
    <xf numFmtId="0" fontId="22" fillId="0" borderId="33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0" fontId="21" fillId="0" borderId="33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2" fontId="24" fillId="8" borderId="26" xfId="0" applyNumberFormat="1" applyFont="1" applyFill="1" applyBorder="1" applyAlignment="1">
      <alignment horizontal="center" vertical="top" wrapText="1"/>
    </xf>
    <xf numFmtId="2" fontId="24" fillId="8" borderId="6" xfId="0" applyNumberFormat="1" applyFont="1" applyFill="1" applyBorder="1" applyAlignment="1">
      <alignment horizontal="center" vertical="top" wrapText="1"/>
    </xf>
    <xf numFmtId="2" fontId="24" fillId="8" borderId="30" xfId="0" applyNumberFormat="1" applyFont="1" applyFill="1" applyBorder="1" applyAlignment="1">
      <alignment horizontal="center" vertical="top" wrapText="1"/>
    </xf>
    <xf numFmtId="2" fontId="24" fillId="8" borderId="9" xfId="0" applyNumberFormat="1" applyFont="1" applyFill="1" applyBorder="1" applyAlignment="1">
      <alignment horizontal="center" vertical="top" wrapText="1"/>
    </xf>
    <xf numFmtId="2" fontId="24" fillId="8" borderId="23" xfId="0" applyNumberFormat="1" applyFont="1" applyFill="1" applyBorder="1" applyAlignment="1">
      <alignment horizontal="center" vertical="top" wrapText="1"/>
    </xf>
    <xf numFmtId="2" fontId="25" fillId="0" borderId="26" xfId="0" applyNumberFormat="1" applyFont="1" applyFill="1" applyBorder="1" applyAlignment="1">
      <alignment horizontal="center" vertical="top" wrapText="1"/>
    </xf>
    <xf numFmtId="2" fontId="25" fillId="0" borderId="6" xfId="0" applyNumberFormat="1" applyFont="1" applyFill="1" applyBorder="1" applyAlignment="1">
      <alignment horizontal="center" vertical="top" wrapText="1"/>
    </xf>
    <xf numFmtId="2" fontId="25" fillId="0" borderId="6" xfId="0" applyNumberFormat="1" applyFont="1" applyFill="1" applyBorder="1" applyAlignment="1">
      <alignment horizontal="center" wrapText="1"/>
    </xf>
    <xf numFmtId="2" fontId="25" fillId="0" borderId="30" xfId="0" applyNumberFormat="1" applyFont="1" applyFill="1" applyBorder="1" applyAlignment="1">
      <alignment horizontal="center" wrapText="1"/>
    </xf>
    <xf numFmtId="2" fontId="25" fillId="8" borderId="26" xfId="0" applyNumberFormat="1" applyFont="1" applyFill="1" applyBorder="1" applyAlignment="1">
      <alignment horizontal="left" vertical="top" wrapText="1"/>
    </xf>
    <xf numFmtId="2" fontId="25" fillId="8" borderId="6" xfId="0" applyNumberFormat="1" applyFont="1" applyFill="1" applyBorder="1" applyAlignment="1">
      <alignment horizontal="left" vertical="top" wrapText="1"/>
    </xf>
    <xf numFmtId="2" fontId="25" fillId="8" borderId="6" xfId="0" applyNumberFormat="1" applyFont="1" applyFill="1" applyBorder="1" applyAlignment="1">
      <alignment horizontal="center" wrapText="1"/>
    </xf>
    <xf numFmtId="2" fontId="25" fillId="8" borderId="30" xfId="0" applyNumberFormat="1" applyFont="1" applyFill="1" applyBorder="1" applyAlignment="1">
      <alignment horizontal="center" wrapText="1"/>
    </xf>
    <xf numFmtId="2" fontId="26" fillId="0" borderId="26" xfId="0" applyNumberFormat="1" applyFont="1" applyFill="1" applyBorder="1" applyAlignment="1">
      <alignment horizontal="left" vertical="top" wrapText="1"/>
    </xf>
    <xf numFmtId="2" fontId="26" fillId="0" borderId="6" xfId="0" applyNumberFormat="1" applyFont="1" applyFill="1" applyBorder="1" applyAlignment="1">
      <alignment horizontal="left" vertical="top" wrapText="1"/>
    </xf>
    <xf numFmtId="2" fontId="26" fillId="0" borderId="6" xfId="0" applyNumberFormat="1" applyFont="1" applyFill="1" applyBorder="1" applyAlignment="1">
      <alignment horizontal="center" wrapText="1"/>
    </xf>
    <xf numFmtId="2" fontId="26" fillId="0" borderId="30" xfId="0" applyNumberFormat="1" applyFont="1" applyFill="1" applyBorder="1" applyAlignment="1">
      <alignment horizontal="center" wrapText="1"/>
    </xf>
    <xf numFmtId="2" fontId="26" fillId="9" borderId="26" xfId="0" applyNumberFormat="1" applyFont="1" applyFill="1" applyBorder="1" applyAlignment="1">
      <alignment horizontal="center" vertical="top" wrapText="1"/>
    </xf>
    <xf numFmtId="2" fontId="26" fillId="9" borderId="6" xfId="0" applyNumberFormat="1" applyFont="1" applyFill="1" applyBorder="1" applyAlignment="1">
      <alignment horizontal="center" vertical="top" wrapText="1"/>
    </xf>
    <xf numFmtId="2" fontId="26" fillId="9" borderId="6" xfId="0" applyNumberFormat="1" applyFont="1" applyFill="1" applyBorder="1" applyAlignment="1">
      <alignment horizontal="center" wrapText="1"/>
    </xf>
    <xf numFmtId="2" fontId="26" fillId="9" borderId="30" xfId="0" applyNumberFormat="1" applyFont="1" applyFill="1" applyBorder="1" applyAlignment="1">
      <alignment horizontal="center" wrapText="1"/>
    </xf>
    <xf numFmtId="2" fontId="26" fillId="0" borderId="22" xfId="0" applyNumberFormat="1" applyFont="1" applyFill="1" applyBorder="1" applyAlignment="1">
      <alignment horizontal="left" vertical="top" wrapText="1"/>
    </xf>
    <xf numFmtId="2" fontId="25" fillId="0" borderId="10" xfId="0" applyNumberFormat="1" applyFont="1" applyFill="1" applyBorder="1" applyAlignment="1">
      <alignment horizontal="left" vertical="top" wrapText="1"/>
    </xf>
    <xf numFmtId="2" fontId="26" fillId="0" borderId="8" xfId="0" applyNumberFormat="1" applyFont="1" applyFill="1" applyBorder="1" applyAlignment="1">
      <alignment horizontal="center" wrapText="1"/>
    </xf>
    <xf numFmtId="2" fontId="26" fillId="0" borderId="9" xfId="0" applyNumberFormat="1" applyFont="1" applyFill="1" applyBorder="1" applyAlignment="1">
      <alignment horizontal="center" wrapText="1"/>
    </xf>
    <xf numFmtId="2" fontId="26" fillId="0" borderId="23" xfId="0" applyNumberFormat="1" applyFont="1" applyFill="1" applyBorder="1" applyAlignment="1">
      <alignment horizontal="center" wrapText="1"/>
    </xf>
    <xf numFmtId="2" fontId="26" fillId="9" borderId="8" xfId="0" applyNumberFormat="1" applyFont="1" applyFill="1" applyBorder="1" applyAlignment="1">
      <alignment horizontal="center" wrapText="1"/>
    </xf>
    <xf numFmtId="2" fontId="26" fillId="9" borderId="9" xfId="0" applyNumberFormat="1" applyFont="1" applyFill="1" applyBorder="1" applyAlignment="1">
      <alignment horizontal="center" wrapText="1"/>
    </xf>
    <xf numFmtId="2" fontId="26" fillId="9" borderId="23" xfId="0" applyNumberFormat="1" applyFont="1" applyFill="1" applyBorder="1" applyAlignment="1">
      <alignment horizont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2" fontId="26" fillId="0" borderId="10" xfId="0" applyNumberFormat="1" applyFont="1" applyFill="1" applyBorder="1" applyAlignment="1">
      <alignment horizontal="left" vertical="top" wrapText="1"/>
    </xf>
    <xf numFmtId="4" fontId="25" fillId="8" borderId="6" xfId="3" applyNumberFormat="1" applyFont="1" applyFill="1" applyBorder="1" applyAlignment="1">
      <alignment horizontal="center" wrapText="1"/>
    </xf>
    <xf numFmtId="4" fontId="25" fillId="8" borderId="30" xfId="3" applyNumberFormat="1" applyFont="1" applyFill="1" applyBorder="1" applyAlignment="1">
      <alignment horizontal="center" wrapText="1"/>
    </xf>
    <xf numFmtId="4" fontId="4" fillId="9" borderId="34" xfId="0" applyNumberFormat="1" applyFont="1" applyFill="1" applyBorder="1" applyAlignment="1">
      <alignment horizontal="center"/>
    </xf>
    <xf numFmtId="4" fontId="4" fillId="9" borderId="3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9" borderId="6" xfId="0" applyFill="1" applyBorder="1" applyAlignment="1">
      <alignment horizontal="center"/>
    </xf>
  </cellXfs>
  <cellStyles count="6">
    <cellStyle name="Moeda" xfId="2" builtinId="4"/>
    <cellStyle name="Normal" xfId="0" builtinId="0"/>
    <cellStyle name="Normal 2" xfId="5"/>
    <cellStyle name="Normal 282" xfId="4"/>
    <cellStyle name="Porcentagem" xfId="3" builtinId="5"/>
    <cellStyle name="Separador de milhares" xfId="1" builtinId="3"/>
  </cellStyles>
  <dxfs count="0"/>
  <tableStyles count="0" defaultTableStyle="TableStyleMedium2" defaultPivotStyle="PivotStyleLight16"/>
  <colors>
    <mruColors>
      <color rgb="FFEFDAFA"/>
      <color rgb="FFE0B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672704</xdr:colOff>
      <xdr:row>0</xdr:row>
      <xdr:rowOff>0</xdr:rowOff>
    </xdr:from>
    <xdr:to>
      <xdr:col>7</xdr:col>
      <xdr:colOff>3393281</xdr:colOff>
      <xdr:row>1</xdr:row>
      <xdr:rowOff>660797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24B2D06F-CAA8-4769-B842-E295F844433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8499" r="28063"/>
        <a:stretch/>
      </xdr:blipFill>
      <xdr:spPr>
        <a:xfrm>
          <a:off x="5322095" y="0"/>
          <a:ext cx="2720577" cy="934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3829049</xdr:colOff>
      <xdr:row>0</xdr:row>
      <xdr:rowOff>47625</xdr:rowOff>
    </xdr:from>
    <xdr:to>
      <xdr:col>5</xdr:col>
      <xdr:colOff>327024</xdr:colOff>
      <xdr:row>2</xdr:row>
      <xdr:rowOff>390525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24B2D06F-CAA8-4769-B842-E295F844433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8499" r="28063"/>
        <a:stretch/>
      </xdr:blipFill>
      <xdr:spPr>
        <a:xfrm>
          <a:off x="4438649" y="47625"/>
          <a:ext cx="353377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6"/>
  <sheetViews>
    <sheetView tabSelected="1" view="pageBreakPreview" topLeftCell="A134" zoomScale="85" zoomScaleSheetLayoutView="85" workbookViewId="0">
      <selection activeCell="I71" sqref="I71"/>
    </sheetView>
  </sheetViews>
  <sheetFormatPr defaultColWidth="11.42578125" defaultRowHeight="15"/>
  <cols>
    <col min="1" max="1" width="8.28515625" style="2" customWidth="1"/>
    <col min="2" max="2" width="26.28515625" style="2" customWidth="1"/>
    <col min="3" max="3" width="4.5703125" style="1" customWidth="1"/>
    <col min="4" max="4" width="6.85546875" style="1" customWidth="1"/>
    <col min="5" max="5" width="4.42578125" style="1" customWidth="1"/>
    <col min="6" max="6" width="13.7109375" style="1" customWidth="1"/>
    <col min="7" max="7" width="5.5703125" style="1" customWidth="1"/>
    <col min="8" max="8" width="66.7109375" style="1" customWidth="1"/>
    <col min="9" max="9" width="8.28515625" style="2" customWidth="1"/>
    <col min="10" max="10" width="15.42578125" style="17" customWidth="1"/>
    <col min="11" max="11" width="13.5703125" style="12" customWidth="1"/>
    <col min="12" max="12" width="0.42578125" style="12" hidden="1" customWidth="1"/>
    <col min="13" max="13" width="16.7109375" style="12" customWidth="1"/>
    <col min="14" max="14" width="18.7109375" style="3" customWidth="1"/>
    <col min="15" max="15" width="15.7109375" style="2" customWidth="1"/>
    <col min="16" max="16" width="18.7109375" style="1" customWidth="1"/>
    <col min="17" max="17" width="14.42578125" style="1" customWidth="1"/>
    <col min="18" max="18" width="19.28515625" style="1" customWidth="1"/>
    <col min="19" max="19" width="16.28515625" style="1" customWidth="1"/>
    <col min="20" max="20" width="15.7109375" style="1" customWidth="1"/>
    <col min="21" max="21" width="14.5703125" style="1" customWidth="1"/>
    <col min="22" max="22" width="11.42578125" style="1"/>
    <col min="23" max="23" width="7.140625" style="1" customWidth="1"/>
    <col min="24" max="258" width="11.42578125" style="1"/>
    <col min="259" max="259" width="8.28515625" style="1" customWidth="1"/>
    <col min="260" max="260" width="26.28515625" style="1" customWidth="1"/>
    <col min="261" max="261" width="4.5703125" style="1" customWidth="1"/>
    <col min="262" max="262" width="6.85546875" style="1" customWidth="1"/>
    <col min="263" max="263" width="4.42578125" style="1" customWidth="1"/>
    <col min="264" max="264" width="13.7109375" style="1" customWidth="1"/>
    <col min="265" max="265" width="5.5703125" style="1" customWidth="1"/>
    <col min="266" max="266" width="56.85546875" style="1" customWidth="1"/>
    <col min="267" max="267" width="8.28515625" style="1" customWidth="1"/>
    <col min="268" max="268" width="14.7109375" style="1" customWidth="1"/>
    <col min="269" max="269" width="13.85546875" style="1" customWidth="1"/>
    <col min="270" max="270" width="15" style="1" customWidth="1"/>
    <col min="271" max="271" width="18.7109375" style="1" customWidth="1"/>
    <col min="272" max="272" width="11.5703125" style="1" customWidth="1"/>
    <col min="273" max="273" width="7.28515625" style="1" bestFit="1" customWidth="1"/>
    <col min="274" max="274" width="14.140625" style="1" customWidth="1"/>
    <col min="275" max="278" width="11.42578125" style="1"/>
    <col min="279" max="279" width="7.140625" style="1" customWidth="1"/>
    <col min="280" max="514" width="11.42578125" style="1"/>
    <col min="515" max="515" width="8.28515625" style="1" customWidth="1"/>
    <col min="516" max="516" width="26.28515625" style="1" customWidth="1"/>
    <col min="517" max="517" width="4.5703125" style="1" customWidth="1"/>
    <col min="518" max="518" width="6.85546875" style="1" customWidth="1"/>
    <col min="519" max="519" width="4.42578125" style="1" customWidth="1"/>
    <col min="520" max="520" width="13.7109375" style="1" customWidth="1"/>
    <col min="521" max="521" width="5.5703125" style="1" customWidth="1"/>
    <col min="522" max="522" width="56.85546875" style="1" customWidth="1"/>
    <col min="523" max="523" width="8.28515625" style="1" customWidth="1"/>
    <col min="524" max="524" width="14.7109375" style="1" customWidth="1"/>
    <col min="525" max="525" width="13.85546875" style="1" customWidth="1"/>
    <col min="526" max="526" width="15" style="1" customWidth="1"/>
    <col min="527" max="527" width="18.7109375" style="1" customWidth="1"/>
    <col min="528" max="528" width="11.5703125" style="1" customWidth="1"/>
    <col min="529" max="529" width="7.28515625" style="1" bestFit="1" customWidth="1"/>
    <col min="530" max="530" width="14.140625" style="1" customWidth="1"/>
    <col min="531" max="534" width="11.42578125" style="1"/>
    <col min="535" max="535" width="7.140625" style="1" customWidth="1"/>
    <col min="536" max="770" width="11.42578125" style="1"/>
    <col min="771" max="771" width="8.28515625" style="1" customWidth="1"/>
    <col min="772" max="772" width="26.28515625" style="1" customWidth="1"/>
    <col min="773" max="773" width="4.5703125" style="1" customWidth="1"/>
    <col min="774" max="774" width="6.85546875" style="1" customWidth="1"/>
    <col min="775" max="775" width="4.42578125" style="1" customWidth="1"/>
    <col min="776" max="776" width="13.7109375" style="1" customWidth="1"/>
    <col min="777" max="777" width="5.5703125" style="1" customWidth="1"/>
    <col min="778" max="778" width="56.85546875" style="1" customWidth="1"/>
    <col min="779" max="779" width="8.28515625" style="1" customWidth="1"/>
    <col min="780" max="780" width="14.7109375" style="1" customWidth="1"/>
    <col min="781" max="781" width="13.85546875" style="1" customWidth="1"/>
    <col min="782" max="782" width="15" style="1" customWidth="1"/>
    <col min="783" max="783" width="18.7109375" style="1" customWidth="1"/>
    <col min="784" max="784" width="11.5703125" style="1" customWidth="1"/>
    <col min="785" max="785" width="7.28515625" style="1" bestFit="1" customWidth="1"/>
    <col min="786" max="786" width="14.140625" style="1" customWidth="1"/>
    <col min="787" max="790" width="11.42578125" style="1"/>
    <col min="791" max="791" width="7.140625" style="1" customWidth="1"/>
    <col min="792" max="1026" width="11.42578125" style="1"/>
    <col min="1027" max="1027" width="8.28515625" style="1" customWidth="1"/>
    <col min="1028" max="1028" width="26.28515625" style="1" customWidth="1"/>
    <col min="1029" max="1029" width="4.5703125" style="1" customWidth="1"/>
    <col min="1030" max="1030" width="6.85546875" style="1" customWidth="1"/>
    <col min="1031" max="1031" width="4.42578125" style="1" customWidth="1"/>
    <col min="1032" max="1032" width="13.7109375" style="1" customWidth="1"/>
    <col min="1033" max="1033" width="5.5703125" style="1" customWidth="1"/>
    <col min="1034" max="1034" width="56.85546875" style="1" customWidth="1"/>
    <col min="1035" max="1035" width="8.28515625" style="1" customWidth="1"/>
    <col min="1036" max="1036" width="14.7109375" style="1" customWidth="1"/>
    <col min="1037" max="1037" width="13.85546875" style="1" customWidth="1"/>
    <col min="1038" max="1038" width="15" style="1" customWidth="1"/>
    <col min="1039" max="1039" width="18.7109375" style="1" customWidth="1"/>
    <col min="1040" max="1040" width="11.5703125" style="1" customWidth="1"/>
    <col min="1041" max="1041" width="7.28515625" style="1" bestFit="1" customWidth="1"/>
    <col min="1042" max="1042" width="14.140625" style="1" customWidth="1"/>
    <col min="1043" max="1046" width="11.42578125" style="1"/>
    <col min="1047" max="1047" width="7.140625" style="1" customWidth="1"/>
    <col min="1048" max="1282" width="11.42578125" style="1"/>
    <col min="1283" max="1283" width="8.28515625" style="1" customWidth="1"/>
    <col min="1284" max="1284" width="26.28515625" style="1" customWidth="1"/>
    <col min="1285" max="1285" width="4.5703125" style="1" customWidth="1"/>
    <col min="1286" max="1286" width="6.85546875" style="1" customWidth="1"/>
    <col min="1287" max="1287" width="4.42578125" style="1" customWidth="1"/>
    <col min="1288" max="1288" width="13.7109375" style="1" customWidth="1"/>
    <col min="1289" max="1289" width="5.5703125" style="1" customWidth="1"/>
    <col min="1290" max="1290" width="56.85546875" style="1" customWidth="1"/>
    <col min="1291" max="1291" width="8.28515625" style="1" customWidth="1"/>
    <col min="1292" max="1292" width="14.7109375" style="1" customWidth="1"/>
    <col min="1293" max="1293" width="13.85546875" style="1" customWidth="1"/>
    <col min="1294" max="1294" width="15" style="1" customWidth="1"/>
    <col min="1295" max="1295" width="18.7109375" style="1" customWidth="1"/>
    <col min="1296" max="1296" width="11.5703125" style="1" customWidth="1"/>
    <col min="1297" max="1297" width="7.28515625" style="1" bestFit="1" customWidth="1"/>
    <col min="1298" max="1298" width="14.140625" style="1" customWidth="1"/>
    <col min="1299" max="1302" width="11.42578125" style="1"/>
    <col min="1303" max="1303" width="7.140625" style="1" customWidth="1"/>
    <col min="1304" max="1538" width="11.42578125" style="1"/>
    <col min="1539" max="1539" width="8.28515625" style="1" customWidth="1"/>
    <col min="1540" max="1540" width="26.28515625" style="1" customWidth="1"/>
    <col min="1541" max="1541" width="4.5703125" style="1" customWidth="1"/>
    <col min="1542" max="1542" width="6.85546875" style="1" customWidth="1"/>
    <col min="1543" max="1543" width="4.42578125" style="1" customWidth="1"/>
    <col min="1544" max="1544" width="13.7109375" style="1" customWidth="1"/>
    <col min="1545" max="1545" width="5.5703125" style="1" customWidth="1"/>
    <col min="1546" max="1546" width="56.85546875" style="1" customWidth="1"/>
    <col min="1547" max="1547" width="8.28515625" style="1" customWidth="1"/>
    <col min="1548" max="1548" width="14.7109375" style="1" customWidth="1"/>
    <col min="1549" max="1549" width="13.85546875" style="1" customWidth="1"/>
    <col min="1550" max="1550" width="15" style="1" customWidth="1"/>
    <col min="1551" max="1551" width="18.7109375" style="1" customWidth="1"/>
    <col min="1552" max="1552" width="11.5703125" style="1" customWidth="1"/>
    <col min="1553" max="1553" width="7.28515625" style="1" bestFit="1" customWidth="1"/>
    <col min="1554" max="1554" width="14.140625" style="1" customWidth="1"/>
    <col min="1555" max="1558" width="11.42578125" style="1"/>
    <col min="1559" max="1559" width="7.140625" style="1" customWidth="1"/>
    <col min="1560" max="1794" width="11.42578125" style="1"/>
    <col min="1795" max="1795" width="8.28515625" style="1" customWidth="1"/>
    <col min="1796" max="1796" width="26.28515625" style="1" customWidth="1"/>
    <col min="1797" max="1797" width="4.5703125" style="1" customWidth="1"/>
    <col min="1798" max="1798" width="6.85546875" style="1" customWidth="1"/>
    <col min="1799" max="1799" width="4.42578125" style="1" customWidth="1"/>
    <col min="1800" max="1800" width="13.7109375" style="1" customWidth="1"/>
    <col min="1801" max="1801" width="5.5703125" style="1" customWidth="1"/>
    <col min="1802" max="1802" width="56.85546875" style="1" customWidth="1"/>
    <col min="1803" max="1803" width="8.28515625" style="1" customWidth="1"/>
    <col min="1804" max="1804" width="14.7109375" style="1" customWidth="1"/>
    <col min="1805" max="1805" width="13.85546875" style="1" customWidth="1"/>
    <col min="1806" max="1806" width="15" style="1" customWidth="1"/>
    <col min="1807" max="1807" width="18.7109375" style="1" customWidth="1"/>
    <col min="1808" max="1808" width="11.5703125" style="1" customWidth="1"/>
    <col min="1809" max="1809" width="7.28515625" style="1" bestFit="1" customWidth="1"/>
    <col min="1810" max="1810" width="14.140625" style="1" customWidth="1"/>
    <col min="1811" max="1814" width="11.42578125" style="1"/>
    <col min="1815" max="1815" width="7.140625" style="1" customWidth="1"/>
    <col min="1816" max="2050" width="11.42578125" style="1"/>
    <col min="2051" max="2051" width="8.28515625" style="1" customWidth="1"/>
    <col min="2052" max="2052" width="26.28515625" style="1" customWidth="1"/>
    <col min="2053" max="2053" width="4.5703125" style="1" customWidth="1"/>
    <col min="2054" max="2054" width="6.85546875" style="1" customWidth="1"/>
    <col min="2055" max="2055" width="4.42578125" style="1" customWidth="1"/>
    <col min="2056" max="2056" width="13.7109375" style="1" customWidth="1"/>
    <col min="2057" max="2057" width="5.5703125" style="1" customWidth="1"/>
    <col min="2058" max="2058" width="56.85546875" style="1" customWidth="1"/>
    <col min="2059" max="2059" width="8.28515625" style="1" customWidth="1"/>
    <col min="2060" max="2060" width="14.7109375" style="1" customWidth="1"/>
    <col min="2061" max="2061" width="13.85546875" style="1" customWidth="1"/>
    <col min="2062" max="2062" width="15" style="1" customWidth="1"/>
    <col min="2063" max="2063" width="18.7109375" style="1" customWidth="1"/>
    <col min="2064" max="2064" width="11.5703125" style="1" customWidth="1"/>
    <col min="2065" max="2065" width="7.28515625" style="1" bestFit="1" customWidth="1"/>
    <col min="2066" max="2066" width="14.140625" style="1" customWidth="1"/>
    <col min="2067" max="2070" width="11.42578125" style="1"/>
    <col min="2071" max="2071" width="7.140625" style="1" customWidth="1"/>
    <col min="2072" max="2306" width="11.42578125" style="1"/>
    <col min="2307" max="2307" width="8.28515625" style="1" customWidth="1"/>
    <col min="2308" max="2308" width="26.28515625" style="1" customWidth="1"/>
    <col min="2309" max="2309" width="4.5703125" style="1" customWidth="1"/>
    <col min="2310" max="2310" width="6.85546875" style="1" customWidth="1"/>
    <col min="2311" max="2311" width="4.42578125" style="1" customWidth="1"/>
    <col min="2312" max="2312" width="13.7109375" style="1" customWidth="1"/>
    <col min="2313" max="2313" width="5.5703125" style="1" customWidth="1"/>
    <col min="2314" max="2314" width="56.85546875" style="1" customWidth="1"/>
    <col min="2315" max="2315" width="8.28515625" style="1" customWidth="1"/>
    <col min="2316" max="2316" width="14.7109375" style="1" customWidth="1"/>
    <col min="2317" max="2317" width="13.85546875" style="1" customWidth="1"/>
    <col min="2318" max="2318" width="15" style="1" customWidth="1"/>
    <col min="2319" max="2319" width="18.7109375" style="1" customWidth="1"/>
    <col min="2320" max="2320" width="11.5703125" style="1" customWidth="1"/>
    <col min="2321" max="2321" width="7.28515625" style="1" bestFit="1" customWidth="1"/>
    <col min="2322" max="2322" width="14.140625" style="1" customWidth="1"/>
    <col min="2323" max="2326" width="11.42578125" style="1"/>
    <col min="2327" max="2327" width="7.140625" style="1" customWidth="1"/>
    <col min="2328" max="2562" width="11.42578125" style="1"/>
    <col min="2563" max="2563" width="8.28515625" style="1" customWidth="1"/>
    <col min="2564" max="2564" width="26.28515625" style="1" customWidth="1"/>
    <col min="2565" max="2565" width="4.5703125" style="1" customWidth="1"/>
    <col min="2566" max="2566" width="6.85546875" style="1" customWidth="1"/>
    <col min="2567" max="2567" width="4.42578125" style="1" customWidth="1"/>
    <col min="2568" max="2568" width="13.7109375" style="1" customWidth="1"/>
    <col min="2569" max="2569" width="5.5703125" style="1" customWidth="1"/>
    <col min="2570" max="2570" width="56.85546875" style="1" customWidth="1"/>
    <col min="2571" max="2571" width="8.28515625" style="1" customWidth="1"/>
    <col min="2572" max="2572" width="14.7109375" style="1" customWidth="1"/>
    <col min="2573" max="2573" width="13.85546875" style="1" customWidth="1"/>
    <col min="2574" max="2574" width="15" style="1" customWidth="1"/>
    <col min="2575" max="2575" width="18.7109375" style="1" customWidth="1"/>
    <col min="2576" max="2576" width="11.5703125" style="1" customWidth="1"/>
    <col min="2577" max="2577" width="7.28515625" style="1" bestFit="1" customWidth="1"/>
    <col min="2578" max="2578" width="14.140625" style="1" customWidth="1"/>
    <col min="2579" max="2582" width="11.42578125" style="1"/>
    <col min="2583" max="2583" width="7.140625" style="1" customWidth="1"/>
    <col min="2584" max="2818" width="11.42578125" style="1"/>
    <col min="2819" max="2819" width="8.28515625" style="1" customWidth="1"/>
    <col min="2820" max="2820" width="26.28515625" style="1" customWidth="1"/>
    <col min="2821" max="2821" width="4.5703125" style="1" customWidth="1"/>
    <col min="2822" max="2822" width="6.85546875" style="1" customWidth="1"/>
    <col min="2823" max="2823" width="4.42578125" style="1" customWidth="1"/>
    <col min="2824" max="2824" width="13.7109375" style="1" customWidth="1"/>
    <col min="2825" max="2825" width="5.5703125" style="1" customWidth="1"/>
    <col min="2826" max="2826" width="56.85546875" style="1" customWidth="1"/>
    <col min="2827" max="2827" width="8.28515625" style="1" customWidth="1"/>
    <col min="2828" max="2828" width="14.7109375" style="1" customWidth="1"/>
    <col min="2829" max="2829" width="13.85546875" style="1" customWidth="1"/>
    <col min="2830" max="2830" width="15" style="1" customWidth="1"/>
    <col min="2831" max="2831" width="18.7109375" style="1" customWidth="1"/>
    <col min="2832" max="2832" width="11.5703125" style="1" customWidth="1"/>
    <col min="2833" max="2833" width="7.28515625" style="1" bestFit="1" customWidth="1"/>
    <col min="2834" max="2834" width="14.140625" style="1" customWidth="1"/>
    <col min="2835" max="2838" width="11.42578125" style="1"/>
    <col min="2839" max="2839" width="7.140625" style="1" customWidth="1"/>
    <col min="2840" max="3074" width="11.42578125" style="1"/>
    <col min="3075" max="3075" width="8.28515625" style="1" customWidth="1"/>
    <col min="3076" max="3076" width="26.28515625" style="1" customWidth="1"/>
    <col min="3077" max="3077" width="4.5703125" style="1" customWidth="1"/>
    <col min="3078" max="3078" width="6.85546875" style="1" customWidth="1"/>
    <col min="3079" max="3079" width="4.42578125" style="1" customWidth="1"/>
    <col min="3080" max="3080" width="13.7109375" style="1" customWidth="1"/>
    <col min="3081" max="3081" width="5.5703125" style="1" customWidth="1"/>
    <col min="3082" max="3082" width="56.85546875" style="1" customWidth="1"/>
    <col min="3083" max="3083" width="8.28515625" style="1" customWidth="1"/>
    <col min="3084" max="3084" width="14.7109375" style="1" customWidth="1"/>
    <col min="3085" max="3085" width="13.85546875" style="1" customWidth="1"/>
    <col min="3086" max="3086" width="15" style="1" customWidth="1"/>
    <col min="3087" max="3087" width="18.7109375" style="1" customWidth="1"/>
    <col min="3088" max="3088" width="11.5703125" style="1" customWidth="1"/>
    <col min="3089" max="3089" width="7.28515625" style="1" bestFit="1" customWidth="1"/>
    <col min="3090" max="3090" width="14.140625" style="1" customWidth="1"/>
    <col min="3091" max="3094" width="11.42578125" style="1"/>
    <col min="3095" max="3095" width="7.140625" style="1" customWidth="1"/>
    <col min="3096" max="3330" width="11.42578125" style="1"/>
    <col min="3331" max="3331" width="8.28515625" style="1" customWidth="1"/>
    <col min="3332" max="3332" width="26.28515625" style="1" customWidth="1"/>
    <col min="3333" max="3333" width="4.5703125" style="1" customWidth="1"/>
    <col min="3334" max="3334" width="6.85546875" style="1" customWidth="1"/>
    <col min="3335" max="3335" width="4.42578125" style="1" customWidth="1"/>
    <col min="3336" max="3336" width="13.7109375" style="1" customWidth="1"/>
    <col min="3337" max="3337" width="5.5703125" style="1" customWidth="1"/>
    <col min="3338" max="3338" width="56.85546875" style="1" customWidth="1"/>
    <col min="3339" max="3339" width="8.28515625" style="1" customWidth="1"/>
    <col min="3340" max="3340" width="14.7109375" style="1" customWidth="1"/>
    <col min="3341" max="3341" width="13.85546875" style="1" customWidth="1"/>
    <col min="3342" max="3342" width="15" style="1" customWidth="1"/>
    <col min="3343" max="3343" width="18.7109375" style="1" customWidth="1"/>
    <col min="3344" max="3344" width="11.5703125" style="1" customWidth="1"/>
    <col min="3345" max="3345" width="7.28515625" style="1" bestFit="1" customWidth="1"/>
    <col min="3346" max="3346" width="14.140625" style="1" customWidth="1"/>
    <col min="3347" max="3350" width="11.42578125" style="1"/>
    <col min="3351" max="3351" width="7.140625" style="1" customWidth="1"/>
    <col min="3352" max="3586" width="11.42578125" style="1"/>
    <col min="3587" max="3587" width="8.28515625" style="1" customWidth="1"/>
    <col min="3588" max="3588" width="26.28515625" style="1" customWidth="1"/>
    <col min="3589" max="3589" width="4.5703125" style="1" customWidth="1"/>
    <col min="3590" max="3590" width="6.85546875" style="1" customWidth="1"/>
    <col min="3591" max="3591" width="4.42578125" style="1" customWidth="1"/>
    <col min="3592" max="3592" width="13.7109375" style="1" customWidth="1"/>
    <col min="3593" max="3593" width="5.5703125" style="1" customWidth="1"/>
    <col min="3594" max="3594" width="56.85546875" style="1" customWidth="1"/>
    <col min="3595" max="3595" width="8.28515625" style="1" customWidth="1"/>
    <col min="3596" max="3596" width="14.7109375" style="1" customWidth="1"/>
    <col min="3597" max="3597" width="13.85546875" style="1" customWidth="1"/>
    <col min="3598" max="3598" width="15" style="1" customWidth="1"/>
    <col min="3599" max="3599" width="18.7109375" style="1" customWidth="1"/>
    <col min="3600" max="3600" width="11.5703125" style="1" customWidth="1"/>
    <col min="3601" max="3601" width="7.28515625" style="1" bestFit="1" customWidth="1"/>
    <col min="3602" max="3602" width="14.140625" style="1" customWidth="1"/>
    <col min="3603" max="3606" width="11.42578125" style="1"/>
    <col min="3607" max="3607" width="7.140625" style="1" customWidth="1"/>
    <col min="3608" max="3842" width="11.42578125" style="1"/>
    <col min="3843" max="3843" width="8.28515625" style="1" customWidth="1"/>
    <col min="3844" max="3844" width="26.28515625" style="1" customWidth="1"/>
    <col min="3845" max="3845" width="4.5703125" style="1" customWidth="1"/>
    <col min="3846" max="3846" width="6.85546875" style="1" customWidth="1"/>
    <col min="3847" max="3847" width="4.42578125" style="1" customWidth="1"/>
    <col min="3848" max="3848" width="13.7109375" style="1" customWidth="1"/>
    <col min="3849" max="3849" width="5.5703125" style="1" customWidth="1"/>
    <col min="3850" max="3850" width="56.85546875" style="1" customWidth="1"/>
    <col min="3851" max="3851" width="8.28515625" style="1" customWidth="1"/>
    <col min="3852" max="3852" width="14.7109375" style="1" customWidth="1"/>
    <col min="3853" max="3853" width="13.85546875" style="1" customWidth="1"/>
    <col min="3854" max="3854" width="15" style="1" customWidth="1"/>
    <col min="3855" max="3855" width="18.7109375" style="1" customWidth="1"/>
    <col min="3856" max="3856" width="11.5703125" style="1" customWidth="1"/>
    <col min="3857" max="3857" width="7.28515625" style="1" bestFit="1" customWidth="1"/>
    <col min="3858" max="3858" width="14.140625" style="1" customWidth="1"/>
    <col min="3859" max="3862" width="11.42578125" style="1"/>
    <col min="3863" max="3863" width="7.140625" style="1" customWidth="1"/>
    <col min="3864" max="4098" width="11.42578125" style="1"/>
    <col min="4099" max="4099" width="8.28515625" style="1" customWidth="1"/>
    <col min="4100" max="4100" width="26.28515625" style="1" customWidth="1"/>
    <col min="4101" max="4101" width="4.5703125" style="1" customWidth="1"/>
    <col min="4102" max="4102" width="6.85546875" style="1" customWidth="1"/>
    <col min="4103" max="4103" width="4.42578125" style="1" customWidth="1"/>
    <col min="4104" max="4104" width="13.7109375" style="1" customWidth="1"/>
    <col min="4105" max="4105" width="5.5703125" style="1" customWidth="1"/>
    <col min="4106" max="4106" width="56.85546875" style="1" customWidth="1"/>
    <col min="4107" max="4107" width="8.28515625" style="1" customWidth="1"/>
    <col min="4108" max="4108" width="14.7109375" style="1" customWidth="1"/>
    <col min="4109" max="4109" width="13.85546875" style="1" customWidth="1"/>
    <col min="4110" max="4110" width="15" style="1" customWidth="1"/>
    <col min="4111" max="4111" width="18.7109375" style="1" customWidth="1"/>
    <col min="4112" max="4112" width="11.5703125" style="1" customWidth="1"/>
    <col min="4113" max="4113" width="7.28515625" style="1" bestFit="1" customWidth="1"/>
    <col min="4114" max="4114" width="14.140625" style="1" customWidth="1"/>
    <col min="4115" max="4118" width="11.42578125" style="1"/>
    <col min="4119" max="4119" width="7.140625" style="1" customWidth="1"/>
    <col min="4120" max="4354" width="11.42578125" style="1"/>
    <col min="4355" max="4355" width="8.28515625" style="1" customWidth="1"/>
    <col min="4356" max="4356" width="26.28515625" style="1" customWidth="1"/>
    <col min="4357" max="4357" width="4.5703125" style="1" customWidth="1"/>
    <col min="4358" max="4358" width="6.85546875" style="1" customWidth="1"/>
    <col min="4359" max="4359" width="4.42578125" style="1" customWidth="1"/>
    <col min="4360" max="4360" width="13.7109375" style="1" customWidth="1"/>
    <col min="4361" max="4361" width="5.5703125" style="1" customWidth="1"/>
    <col min="4362" max="4362" width="56.85546875" style="1" customWidth="1"/>
    <col min="4363" max="4363" width="8.28515625" style="1" customWidth="1"/>
    <col min="4364" max="4364" width="14.7109375" style="1" customWidth="1"/>
    <col min="4365" max="4365" width="13.85546875" style="1" customWidth="1"/>
    <col min="4366" max="4366" width="15" style="1" customWidth="1"/>
    <col min="4367" max="4367" width="18.7109375" style="1" customWidth="1"/>
    <col min="4368" max="4368" width="11.5703125" style="1" customWidth="1"/>
    <col min="4369" max="4369" width="7.28515625" style="1" bestFit="1" customWidth="1"/>
    <col min="4370" max="4370" width="14.140625" style="1" customWidth="1"/>
    <col min="4371" max="4374" width="11.42578125" style="1"/>
    <col min="4375" max="4375" width="7.140625" style="1" customWidth="1"/>
    <col min="4376" max="4610" width="11.42578125" style="1"/>
    <col min="4611" max="4611" width="8.28515625" style="1" customWidth="1"/>
    <col min="4612" max="4612" width="26.28515625" style="1" customWidth="1"/>
    <col min="4613" max="4613" width="4.5703125" style="1" customWidth="1"/>
    <col min="4614" max="4614" width="6.85546875" style="1" customWidth="1"/>
    <col min="4615" max="4615" width="4.42578125" style="1" customWidth="1"/>
    <col min="4616" max="4616" width="13.7109375" style="1" customWidth="1"/>
    <col min="4617" max="4617" width="5.5703125" style="1" customWidth="1"/>
    <col min="4618" max="4618" width="56.85546875" style="1" customWidth="1"/>
    <col min="4619" max="4619" width="8.28515625" style="1" customWidth="1"/>
    <col min="4620" max="4620" width="14.7109375" style="1" customWidth="1"/>
    <col min="4621" max="4621" width="13.85546875" style="1" customWidth="1"/>
    <col min="4622" max="4622" width="15" style="1" customWidth="1"/>
    <col min="4623" max="4623" width="18.7109375" style="1" customWidth="1"/>
    <col min="4624" max="4624" width="11.5703125" style="1" customWidth="1"/>
    <col min="4625" max="4625" width="7.28515625" style="1" bestFit="1" customWidth="1"/>
    <col min="4626" max="4626" width="14.140625" style="1" customWidth="1"/>
    <col min="4627" max="4630" width="11.42578125" style="1"/>
    <col min="4631" max="4631" width="7.140625" style="1" customWidth="1"/>
    <col min="4632" max="4866" width="11.42578125" style="1"/>
    <col min="4867" max="4867" width="8.28515625" style="1" customWidth="1"/>
    <col min="4868" max="4868" width="26.28515625" style="1" customWidth="1"/>
    <col min="4869" max="4869" width="4.5703125" style="1" customWidth="1"/>
    <col min="4870" max="4870" width="6.85546875" style="1" customWidth="1"/>
    <col min="4871" max="4871" width="4.42578125" style="1" customWidth="1"/>
    <col min="4872" max="4872" width="13.7109375" style="1" customWidth="1"/>
    <col min="4873" max="4873" width="5.5703125" style="1" customWidth="1"/>
    <col min="4874" max="4874" width="56.85546875" style="1" customWidth="1"/>
    <col min="4875" max="4875" width="8.28515625" style="1" customWidth="1"/>
    <col min="4876" max="4876" width="14.7109375" style="1" customWidth="1"/>
    <col min="4877" max="4877" width="13.85546875" style="1" customWidth="1"/>
    <col min="4878" max="4878" width="15" style="1" customWidth="1"/>
    <col min="4879" max="4879" width="18.7109375" style="1" customWidth="1"/>
    <col min="4880" max="4880" width="11.5703125" style="1" customWidth="1"/>
    <col min="4881" max="4881" width="7.28515625" style="1" bestFit="1" customWidth="1"/>
    <col min="4882" max="4882" width="14.140625" style="1" customWidth="1"/>
    <col min="4883" max="4886" width="11.42578125" style="1"/>
    <col min="4887" max="4887" width="7.140625" style="1" customWidth="1"/>
    <col min="4888" max="5122" width="11.42578125" style="1"/>
    <col min="5123" max="5123" width="8.28515625" style="1" customWidth="1"/>
    <col min="5124" max="5124" width="26.28515625" style="1" customWidth="1"/>
    <col min="5125" max="5125" width="4.5703125" style="1" customWidth="1"/>
    <col min="5126" max="5126" width="6.85546875" style="1" customWidth="1"/>
    <col min="5127" max="5127" width="4.42578125" style="1" customWidth="1"/>
    <col min="5128" max="5128" width="13.7109375" style="1" customWidth="1"/>
    <col min="5129" max="5129" width="5.5703125" style="1" customWidth="1"/>
    <col min="5130" max="5130" width="56.85546875" style="1" customWidth="1"/>
    <col min="5131" max="5131" width="8.28515625" style="1" customWidth="1"/>
    <col min="5132" max="5132" width="14.7109375" style="1" customWidth="1"/>
    <col min="5133" max="5133" width="13.85546875" style="1" customWidth="1"/>
    <col min="5134" max="5134" width="15" style="1" customWidth="1"/>
    <col min="5135" max="5135" width="18.7109375" style="1" customWidth="1"/>
    <col min="5136" max="5136" width="11.5703125" style="1" customWidth="1"/>
    <col min="5137" max="5137" width="7.28515625" style="1" bestFit="1" customWidth="1"/>
    <col min="5138" max="5138" width="14.140625" style="1" customWidth="1"/>
    <col min="5139" max="5142" width="11.42578125" style="1"/>
    <col min="5143" max="5143" width="7.140625" style="1" customWidth="1"/>
    <col min="5144" max="5378" width="11.42578125" style="1"/>
    <col min="5379" max="5379" width="8.28515625" style="1" customWidth="1"/>
    <col min="5380" max="5380" width="26.28515625" style="1" customWidth="1"/>
    <col min="5381" max="5381" width="4.5703125" style="1" customWidth="1"/>
    <col min="5382" max="5382" width="6.85546875" style="1" customWidth="1"/>
    <col min="5383" max="5383" width="4.42578125" style="1" customWidth="1"/>
    <col min="5384" max="5384" width="13.7109375" style="1" customWidth="1"/>
    <col min="5385" max="5385" width="5.5703125" style="1" customWidth="1"/>
    <col min="5386" max="5386" width="56.85546875" style="1" customWidth="1"/>
    <col min="5387" max="5387" width="8.28515625" style="1" customWidth="1"/>
    <col min="5388" max="5388" width="14.7109375" style="1" customWidth="1"/>
    <col min="5389" max="5389" width="13.85546875" style="1" customWidth="1"/>
    <col min="5390" max="5390" width="15" style="1" customWidth="1"/>
    <col min="5391" max="5391" width="18.7109375" style="1" customWidth="1"/>
    <col min="5392" max="5392" width="11.5703125" style="1" customWidth="1"/>
    <col min="5393" max="5393" width="7.28515625" style="1" bestFit="1" customWidth="1"/>
    <col min="5394" max="5394" width="14.140625" style="1" customWidth="1"/>
    <col min="5395" max="5398" width="11.42578125" style="1"/>
    <col min="5399" max="5399" width="7.140625" style="1" customWidth="1"/>
    <col min="5400" max="5634" width="11.42578125" style="1"/>
    <col min="5635" max="5635" width="8.28515625" style="1" customWidth="1"/>
    <col min="5636" max="5636" width="26.28515625" style="1" customWidth="1"/>
    <col min="5637" max="5637" width="4.5703125" style="1" customWidth="1"/>
    <col min="5638" max="5638" width="6.85546875" style="1" customWidth="1"/>
    <col min="5639" max="5639" width="4.42578125" style="1" customWidth="1"/>
    <col min="5640" max="5640" width="13.7109375" style="1" customWidth="1"/>
    <col min="5641" max="5641" width="5.5703125" style="1" customWidth="1"/>
    <col min="5642" max="5642" width="56.85546875" style="1" customWidth="1"/>
    <col min="5643" max="5643" width="8.28515625" style="1" customWidth="1"/>
    <col min="5644" max="5644" width="14.7109375" style="1" customWidth="1"/>
    <col min="5645" max="5645" width="13.85546875" style="1" customWidth="1"/>
    <col min="5646" max="5646" width="15" style="1" customWidth="1"/>
    <col min="5647" max="5647" width="18.7109375" style="1" customWidth="1"/>
    <col min="5648" max="5648" width="11.5703125" style="1" customWidth="1"/>
    <col min="5649" max="5649" width="7.28515625" style="1" bestFit="1" customWidth="1"/>
    <col min="5650" max="5650" width="14.140625" style="1" customWidth="1"/>
    <col min="5651" max="5654" width="11.42578125" style="1"/>
    <col min="5655" max="5655" width="7.140625" style="1" customWidth="1"/>
    <col min="5656" max="5890" width="11.42578125" style="1"/>
    <col min="5891" max="5891" width="8.28515625" style="1" customWidth="1"/>
    <col min="5892" max="5892" width="26.28515625" style="1" customWidth="1"/>
    <col min="5893" max="5893" width="4.5703125" style="1" customWidth="1"/>
    <col min="5894" max="5894" width="6.85546875" style="1" customWidth="1"/>
    <col min="5895" max="5895" width="4.42578125" style="1" customWidth="1"/>
    <col min="5896" max="5896" width="13.7109375" style="1" customWidth="1"/>
    <col min="5897" max="5897" width="5.5703125" style="1" customWidth="1"/>
    <col min="5898" max="5898" width="56.85546875" style="1" customWidth="1"/>
    <col min="5899" max="5899" width="8.28515625" style="1" customWidth="1"/>
    <col min="5900" max="5900" width="14.7109375" style="1" customWidth="1"/>
    <col min="5901" max="5901" width="13.85546875" style="1" customWidth="1"/>
    <col min="5902" max="5902" width="15" style="1" customWidth="1"/>
    <col min="5903" max="5903" width="18.7109375" style="1" customWidth="1"/>
    <col min="5904" max="5904" width="11.5703125" style="1" customWidth="1"/>
    <col min="5905" max="5905" width="7.28515625" style="1" bestFit="1" customWidth="1"/>
    <col min="5906" max="5906" width="14.140625" style="1" customWidth="1"/>
    <col min="5907" max="5910" width="11.42578125" style="1"/>
    <col min="5911" max="5911" width="7.140625" style="1" customWidth="1"/>
    <col min="5912" max="6146" width="11.42578125" style="1"/>
    <col min="6147" max="6147" width="8.28515625" style="1" customWidth="1"/>
    <col min="6148" max="6148" width="26.28515625" style="1" customWidth="1"/>
    <col min="6149" max="6149" width="4.5703125" style="1" customWidth="1"/>
    <col min="6150" max="6150" width="6.85546875" style="1" customWidth="1"/>
    <col min="6151" max="6151" width="4.42578125" style="1" customWidth="1"/>
    <col min="6152" max="6152" width="13.7109375" style="1" customWidth="1"/>
    <col min="6153" max="6153" width="5.5703125" style="1" customWidth="1"/>
    <col min="6154" max="6154" width="56.85546875" style="1" customWidth="1"/>
    <col min="6155" max="6155" width="8.28515625" style="1" customWidth="1"/>
    <col min="6156" max="6156" width="14.7109375" style="1" customWidth="1"/>
    <col min="6157" max="6157" width="13.85546875" style="1" customWidth="1"/>
    <col min="6158" max="6158" width="15" style="1" customWidth="1"/>
    <col min="6159" max="6159" width="18.7109375" style="1" customWidth="1"/>
    <col min="6160" max="6160" width="11.5703125" style="1" customWidth="1"/>
    <col min="6161" max="6161" width="7.28515625" style="1" bestFit="1" customWidth="1"/>
    <col min="6162" max="6162" width="14.140625" style="1" customWidth="1"/>
    <col min="6163" max="6166" width="11.42578125" style="1"/>
    <col min="6167" max="6167" width="7.140625" style="1" customWidth="1"/>
    <col min="6168" max="6402" width="11.42578125" style="1"/>
    <col min="6403" max="6403" width="8.28515625" style="1" customWidth="1"/>
    <col min="6404" max="6404" width="26.28515625" style="1" customWidth="1"/>
    <col min="6405" max="6405" width="4.5703125" style="1" customWidth="1"/>
    <col min="6406" max="6406" width="6.85546875" style="1" customWidth="1"/>
    <col min="6407" max="6407" width="4.42578125" style="1" customWidth="1"/>
    <col min="6408" max="6408" width="13.7109375" style="1" customWidth="1"/>
    <col min="6409" max="6409" width="5.5703125" style="1" customWidth="1"/>
    <col min="6410" max="6410" width="56.85546875" style="1" customWidth="1"/>
    <col min="6411" max="6411" width="8.28515625" style="1" customWidth="1"/>
    <col min="6412" max="6412" width="14.7109375" style="1" customWidth="1"/>
    <col min="6413" max="6413" width="13.85546875" style="1" customWidth="1"/>
    <col min="6414" max="6414" width="15" style="1" customWidth="1"/>
    <col min="6415" max="6415" width="18.7109375" style="1" customWidth="1"/>
    <col min="6416" max="6416" width="11.5703125" style="1" customWidth="1"/>
    <col min="6417" max="6417" width="7.28515625" style="1" bestFit="1" customWidth="1"/>
    <col min="6418" max="6418" width="14.140625" style="1" customWidth="1"/>
    <col min="6419" max="6422" width="11.42578125" style="1"/>
    <col min="6423" max="6423" width="7.140625" style="1" customWidth="1"/>
    <col min="6424" max="6658" width="11.42578125" style="1"/>
    <col min="6659" max="6659" width="8.28515625" style="1" customWidth="1"/>
    <col min="6660" max="6660" width="26.28515625" style="1" customWidth="1"/>
    <col min="6661" max="6661" width="4.5703125" style="1" customWidth="1"/>
    <col min="6662" max="6662" width="6.85546875" style="1" customWidth="1"/>
    <col min="6663" max="6663" width="4.42578125" style="1" customWidth="1"/>
    <col min="6664" max="6664" width="13.7109375" style="1" customWidth="1"/>
    <col min="6665" max="6665" width="5.5703125" style="1" customWidth="1"/>
    <col min="6666" max="6666" width="56.85546875" style="1" customWidth="1"/>
    <col min="6667" max="6667" width="8.28515625" style="1" customWidth="1"/>
    <col min="6668" max="6668" width="14.7109375" style="1" customWidth="1"/>
    <col min="6669" max="6669" width="13.85546875" style="1" customWidth="1"/>
    <col min="6670" max="6670" width="15" style="1" customWidth="1"/>
    <col min="6671" max="6671" width="18.7109375" style="1" customWidth="1"/>
    <col min="6672" max="6672" width="11.5703125" style="1" customWidth="1"/>
    <col min="6673" max="6673" width="7.28515625" style="1" bestFit="1" customWidth="1"/>
    <col min="6674" max="6674" width="14.140625" style="1" customWidth="1"/>
    <col min="6675" max="6678" width="11.42578125" style="1"/>
    <col min="6679" max="6679" width="7.140625" style="1" customWidth="1"/>
    <col min="6680" max="6914" width="11.42578125" style="1"/>
    <col min="6915" max="6915" width="8.28515625" style="1" customWidth="1"/>
    <col min="6916" max="6916" width="26.28515625" style="1" customWidth="1"/>
    <col min="6917" max="6917" width="4.5703125" style="1" customWidth="1"/>
    <col min="6918" max="6918" width="6.85546875" style="1" customWidth="1"/>
    <col min="6919" max="6919" width="4.42578125" style="1" customWidth="1"/>
    <col min="6920" max="6920" width="13.7109375" style="1" customWidth="1"/>
    <col min="6921" max="6921" width="5.5703125" style="1" customWidth="1"/>
    <col min="6922" max="6922" width="56.85546875" style="1" customWidth="1"/>
    <col min="6923" max="6923" width="8.28515625" style="1" customWidth="1"/>
    <col min="6924" max="6924" width="14.7109375" style="1" customWidth="1"/>
    <col min="6925" max="6925" width="13.85546875" style="1" customWidth="1"/>
    <col min="6926" max="6926" width="15" style="1" customWidth="1"/>
    <col min="6927" max="6927" width="18.7109375" style="1" customWidth="1"/>
    <col min="6928" max="6928" width="11.5703125" style="1" customWidth="1"/>
    <col min="6929" max="6929" width="7.28515625" style="1" bestFit="1" customWidth="1"/>
    <col min="6930" max="6930" width="14.140625" style="1" customWidth="1"/>
    <col min="6931" max="6934" width="11.42578125" style="1"/>
    <col min="6935" max="6935" width="7.140625" style="1" customWidth="1"/>
    <col min="6936" max="7170" width="11.42578125" style="1"/>
    <col min="7171" max="7171" width="8.28515625" style="1" customWidth="1"/>
    <col min="7172" max="7172" width="26.28515625" style="1" customWidth="1"/>
    <col min="7173" max="7173" width="4.5703125" style="1" customWidth="1"/>
    <col min="7174" max="7174" width="6.85546875" style="1" customWidth="1"/>
    <col min="7175" max="7175" width="4.42578125" style="1" customWidth="1"/>
    <col min="7176" max="7176" width="13.7109375" style="1" customWidth="1"/>
    <col min="7177" max="7177" width="5.5703125" style="1" customWidth="1"/>
    <col min="7178" max="7178" width="56.85546875" style="1" customWidth="1"/>
    <col min="7179" max="7179" width="8.28515625" style="1" customWidth="1"/>
    <col min="7180" max="7180" width="14.7109375" style="1" customWidth="1"/>
    <col min="7181" max="7181" width="13.85546875" style="1" customWidth="1"/>
    <col min="7182" max="7182" width="15" style="1" customWidth="1"/>
    <col min="7183" max="7183" width="18.7109375" style="1" customWidth="1"/>
    <col min="7184" max="7184" width="11.5703125" style="1" customWidth="1"/>
    <col min="7185" max="7185" width="7.28515625" style="1" bestFit="1" customWidth="1"/>
    <col min="7186" max="7186" width="14.140625" style="1" customWidth="1"/>
    <col min="7187" max="7190" width="11.42578125" style="1"/>
    <col min="7191" max="7191" width="7.140625" style="1" customWidth="1"/>
    <col min="7192" max="7426" width="11.42578125" style="1"/>
    <col min="7427" max="7427" width="8.28515625" style="1" customWidth="1"/>
    <col min="7428" max="7428" width="26.28515625" style="1" customWidth="1"/>
    <col min="7429" max="7429" width="4.5703125" style="1" customWidth="1"/>
    <col min="7430" max="7430" width="6.85546875" style="1" customWidth="1"/>
    <col min="7431" max="7431" width="4.42578125" style="1" customWidth="1"/>
    <col min="7432" max="7432" width="13.7109375" style="1" customWidth="1"/>
    <col min="7433" max="7433" width="5.5703125" style="1" customWidth="1"/>
    <col min="7434" max="7434" width="56.85546875" style="1" customWidth="1"/>
    <col min="7435" max="7435" width="8.28515625" style="1" customWidth="1"/>
    <col min="7436" max="7436" width="14.7109375" style="1" customWidth="1"/>
    <col min="7437" max="7437" width="13.85546875" style="1" customWidth="1"/>
    <col min="7438" max="7438" width="15" style="1" customWidth="1"/>
    <col min="7439" max="7439" width="18.7109375" style="1" customWidth="1"/>
    <col min="7440" max="7440" width="11.5703125" style="1" customWidth="1"/>
    <col min="7441" max="7441" width="7.28515625" style="1" bestFit="1" customWidth="1"/>
    <col min="7442" max="7442" width="14.140625" style="1" customWidth="1"/>
    <col min="7443" max="7446" width="11.42578125" style="1"/>
    <col min="7447" max="7447" width="7.140625" style="1" customWidth="1"/>
    <col min="7448" max="7682" width="11.42578125" style="1"/>
    <col min="7683" max="7683" width="8.28515625" style="1" customWidth="1"/>
    <col min="7684" max="7684" width="26.28515625" style="1" customWidth="1"/>
    <col min="7685" max="7685" width="4.5703125" style="1" customWidth="1"/>
    <col min="7686" max="7686" width="6.85546875" style="1" customWidth="1"/>
    <col min="7687" max="7687" width="4.42578125" style="1" customWidth="1"/>
    <col min="7688" max="7688" width="13.7109375" style="1" customWidth="1"/>
    <col min="7689" max="7689" width="5.5703125" style="1" customWidth="1"/>
    <col min="7690" max="7690" width="56.85546875" style="1" customWidth="1"/>
    <col min="7691" max="7691" width="8.28515625" style="1" customWidth="1"/>
    <col min="7692" max="7692" width="14.7109375" style="1" customWidth="1"/>
    <col min="7693" max="7693" width="13.85546875" style="1" customWidth="1"/>
    <col min="7694" max="7694" width="15" style="1" customWidth="1"/>
    <col min="7695" max="7695" width="18.7109375" style="1" customWidth="1"/>
    <col min="7696" max="7696" width="11.5703125" style="1" customWidth="1"/>
    <col min="7697" max="7697" width="7.28515625" style="1" bestFit="1" customWidth="1"/>
    <col min="7698" max="7698" width="14.140625" style="1" customWidth="1"/>
    <col min="7699" max="7702" width="11.42578125" style="1"/>
    <col min="7703" max="7703" width="7.140625" style="1" customWidth="1"/>
    <col min="7704" max="7938" width="11.42578125" style="1"/>
    <col min="7939" max="7939" width="8.28515625" style="1" customWidth="1"/>
    <col min="7940" max="7940" width="26.28515625" style="1" customWidth="1"/>
    <col min="7941" max="7941" width="4.5703125" style="1" customWidth="1"/>
    <col min="7942" max="7942" width="6.85546875" style="1" customWidth="1"/>
    <col min="7943" max="7943" width="4.42578125" style="1" customWidth="1"/>
    <col min="7944" max="7944" width="13.7109375" style="1" customWidth="1"/>
    <col min="7945" max="7945" width="5.5703125" style="1" customWidth="1"/>
    <col min="7946" max="7946" width="56.85546875" style="1" customWidth="1"/>
    <col min="7947" max="7947" width="8.28515625" style="1" customWidth="1"/>
    <col min="7948" max="7948" width="14.7109375" style="1" customWidth="1"/>
    <col min="7949" max="7949" width="13.85546875" style="1" customWidth="1"/>
    <col min="7950" max="7950" width="15" style="1" customWidth="1"/>
    <col min="7951" max="7951" width="18.7109375" style="1" customWidth="1"/>
    <col min="7952" max="7952" width="11.5703125" style="1" customWidth="1"/>
    <col min="7953" max="7953" width="7.28515625" style="1" bestFit="1" customWidth="1"/>
    <col min="7954" max="7954" width="14.140625" style="1" customWidth="1"/>
    <col min="7955" max="7958" width="11.42578125" style="1"/>
    <col min="7959" max="7959" width="7.140625" style="1" customWidth="1"/>
    <col min="7960" max="8194" width="11.42578125" style="1"/>
    <col min="8195" max="8195" width="8.28515625" style="1" customWidth="1"/>
    <col min="8196" max="8196" width="26.28515625" style="1" customWidth="1"/>
    <col min="8197" max="8197" width="4.5703125" style="1" customWidth="1"/>
    <col min="8198" max="8198" width="6.85546875" style="1" customWidth="1"/>
    <col min="8199" max="8199" width="4.42578125" style="1" customWidth="1"/>
    <col min="8200" max="8200" width="13.7109375" style="1" customWidth="1"/>
    <col min="8201" max="8201" width="5.5703125" style="1" customWidth="1"/>
    <col min="8202" max="8202" width="56.85546875" style="1" customWidth="1"/>
    <col min="8203" max="8203" width="8.28515625" style="1" customWidth="1"/>
    <col min="8204" max="8204" width="14.7109375" style="1" customWidth="1"/>
    <col min="8205" max="8205" width="13.85546875" style="1" customWidth="1"/>
    <col min="8206" max="8206" width="15" style="1" customWidth="1"/>
    <col min="8207" max="8207" width="18.7109375" style="1" customWidth="1"/>
    <col min="8208" max="8208" width="11.5703125" style="1" customWidth="1"/>
    <col min="8209" max="8209" width="7.28515625" style="1" bestFit="1" customWidth="1"/>
    <col min="8210" max="8210" width="14.140625" style="1" customWidth="1"/>
    <col min="8211" max="8214" width="11.42578125" style="1"/>
    <col min="8215" max="8215" width="7.140625" style="1" customWidth="1"/>
    <col min="8216" max="8450" width="11.42578125" style="1"/>
    <col min="8451" max="8451" width="8.28515625" style="1" customWidth="1"/>
    <col min="8452" max="8452" width="26.28515625" style="1" customWidth="1"/>
    <col min="8453" max="8453" width="4.5703125" style="1" customWidth="1"/>
    <col min="8454" max="8454" width="6.85546875" style="1" customWidth="1"/>
    <col min="8455" max="8455" width="4.42578125" style="1" customWidth="1"/>
    <col min="8456" max="8456" width="13.7109375" style="1" customWidth="1"/>
    <col min="8457" max="8457" width="5.5703125" style="1" customWidth="1"/>
    <col min="8458" max="8458" width="56.85546875" style="1" customWidth="1"/>
    <col min="8459" max="8459" width="8.28515625" style="1" customWidth="1"/>
    <col min="8460" max="8460" width="14.7109375" style="1" customWidth="1"/>
    <col min="8461" max="8461" width="13.85546875" style="1" customWidth="1"/>
    <col min="8462" max="8462" width="15" style="1" customWidth="1"/>
    <col min="8463" max="8463" width="18.7109375" style="1" customWidth="1"/>
    <col min="8464" max="8464" width="11.5703125" style="1" customWidth="1"/>
    <col min="8465" max="8465" width="7.28515625" style="1" bestFit="1" customWidth="1"/>
    <col min="8466" max="8466" width="14.140625" style="1" customWidth="1"/>
    <col min="8467" max="8470" width="11.42578125" style="1"/>
    <col min="8471" max="8471" width="7.140625" style="1" customWidth="1"/>
    <col min="8472" max="8706" width="11.42578125" style="1"/>
    <col min="8707" max="8707" width="8.28515625" style="1" customWidth="1"/>
    <col min="8708" max="8708" width="26.28515625" style="1" customWidth="1"/>
    <col min="8709" max="8709" width="4.5703125" style="1" customWidth="1"/>
    <col min="8710" max="8710" width="6.85546875" style="1" customWidth="1"/>
    <col min="8711" max="8711" width="4.42578125" style="1" customWidth="1"/>
    <col min="8712" max="8712" width="13.7109375" style="1" customWidth="1"/>
    <col min="8713" max="8713" width="5.5703125" style="1" customWidth="1"/>
    <col min="8714" max="8714" width="56.85546875" style="1" customWidth="1"/>
    <col min="8715" max="8715" width="8.28515625" style="1" customWidth="1"/>
    <col min="8716" max="8716" width="14.7109375" style="1" customWidth="1"/>
    <col min="8717" max="8717" width="13.85546875" style="1" customWidth="1"/>
    <col min="8718" max="8718" width="15" style="1" customWidth="1"/>
    <col min="8719" max="8719" width="18.7109375" style="1" customWidth="1"/>
    <col min="8720" max="8720" width="11.5703125" style="1" customWidth="1"/>
    <col min="8721" max="8721" width="7.28515625" style="1" bestFit="1" customWidth="1"/>
    <col min="8722" max="8722" width="14.140625" style="1" customWidth="1"/>
    <col min="8723" max="8726" width="11.42578125" style="1"/>
    <col min="8727" max="8727" width="7.140625" style="1" customWidth="1"/>
    <col min="8728" max="8962" width="11.42578125" style="1"/>
    <col min="8963" max="8963" width="8.28515625" style="1" customWidth="1"/>
    <col min="8964" max="8964" width="26.28515625" style="1" customWidth="1"/>
    <col min="8965" max="8965" width="4.5703125" style="1" customWidth="1"/>
    <col min="8966" max="8966" width="6.85546875" style="1" customWidth="1"/>
    <col min="8967" max="8967" width="4.42578125" style="1" customWidth="1"/>
    <col min="8968" max="8968" width="13.7109375" style="1" customWidth="1"/>
    <col min="8969" max="8969" width="5.5703125" style="1" customWidth="1"/>
    <col min="8970" max="8970" width="56.85546875" style="1" customWidth="1"/>
    <col min="8971" max="8971" width="8.28515625" style="1" customWidth="1"/>
    <col min="8972" max="8972" width="14.7109375" style="1" customWidth="1"/>
    <col min="8973" max="8973" width="13.85546875" style="1" customWidth="1"/>
    <col min="8974" max="8974" width="15" style="1" customWidth="1"/>
    <col min="8975" max="8975" width="18.7109375" style="1" customWidth="1"/>
    <col min="8976" max="8976" width="11.5703125" style="1" customWidth="1"/>
    <col min="8977" max="8977" width="7.28515625" style="1" bestFit="1" customWidth="1"/>
    <col min="8978" max="8978" width="14.140625" style="1" customWidth="1"/>
    <col min="8979" max="8982" width="11.42578125" style="1"/>
    <col min="8983" max="8983" width="7.140625" style="1" customWidth="1"/>
    <col min="8984" max="9218" width="11.42578125" style="1"/>
    <col min="9219" max="9219" width="8.28515625" style="1" customWidth="1"/>
    <col min="9220" max="9220" width="26.28515625" style="1" customWidth="1"/>
    <col min="9221" max="9221" width="4.5703125" style="1" customWidth="1"/>
    <col min="9222" max="9222" width="6.85546875" style="1" customWidth="1"/>
    <col min="9223" max="9223" width="4.42578125" style="1" customWidth="1"/>
    <col min="9224" max="9224" width="13.7109375" style="1" customWidth="1"/>
    <col min="9225" max="9225" width="5.5703125" style="1" customWidth="1"/>
    <col min="9226" max="9226" width="56.85546875" style="1" customWidth="1"/>
    <col min="9227" max="9227" width="8.28515625" style="1" customWidth="1"/>
    <col min="9228" max="9228" width="14.7109375" style="1" customWidth="1"/>
    <col min="9229" max="9229" width="13.85546875" style="1" customWidth="1"/>
    <col min="9230" max="9230" width="15" style="1" customWidth="1"/>
    <col min="9231" max="9231" width="18.7109375" style="1" customWidth="1"/>
    <col min="9232" max="9232" width="11.5703125" style="1" customWidth="1"/>
    <col min="9233" max="9233" width="7.28515625" style="1" bestFit="1" customWidth="1"/>
    <col min="9234" max="9234" width="14.140625" style="1" customWidth="1"/>
    <col min="9235" max="9238" width="11.42578125" style="1"/>
    <col min="9239" max="9239" width="7.140625" style="1" customWidth="1"/>
    <col min="9240" max="9474" width="11.42578125" style="1"/>
    <col min="9475" max="9475" width="8.28515625" style="1" customWidth="1"/>
    <col min="9476" max="9476" width="26.28515625" style="1" customWidth="1"/>
    <col min="9477" max="9477" width="4.5703125" style="1" customWidth="1"/>
    <col min="9478" max="9478" width="6.85546875" style="1" customWidth="1"/>
    <col min="9479" max="9479" width="4.42578125" style="1" customWidth="1"/>
    <col min="9480" max="9480" width="13.7109375" style="1" customWidth="1"/>
    <col min="9481" max="9481" width="5.5703125" style="1" customWidth="1"/>
    <col min="9482" max="9482" width="56.85546875" style="1" customWidth="1"/>
    <col min="9483" max="9483" width="8.28515625" style="1" customWidth="1"/>
    <col min="9484" max="9484" width="14.7109375" style="1" customWidth="1"/>
    <col min="9485" max="9485" width="13.85546875" style="1" customWidth="1"/>
    <col min="9486" max="9486" width="15" style="1" customWidth="1"/>
    <col min="9487" max="9487" width="18.7109375" style="1" customWidth="1"/>
    <col min="9488" max="9488" width="11.5703125" style="1" customWidth="1"/>
    <col min="9489" max="9489" width="7.28515625" style="1" bestFit="1" customWidth="1"/>
    <col min="9490" max="9490" width="14.140625" style="1" customWidth="1"/>
    <col min="9491" max="9494" width="11.42578125" style="1"/>
    <col min="9495" max="9495" width="7.140625" style="1" customWidth="1"/>
    <col min="9496" max="9730" width="11.42578125" style="1"/>
    <col min="9731" max="9731" width="8.28515625" style="1" customWidth="1"/>
    <col min="9732" max="9732" width="26.28515625" style="1" customWidth="1"/>
    <col min="9733" max="9733" width="4.5703125" style="1" customWidth="1"/>
    <col min="9734" max="9734" width="6.85546875" style="1" customWidth="1"/>
    <col min="9735" max="9735" width="4.42578125" style="1" customWidth="1"/>
    <col min="9736" max="9736" width="13.7109375" style="1" customWidth="1"/>
    <col min="9737" max="9737" width="5.5703125" style="1" customWidth="1"/>
    <col min="9738" max="9738" width="56.85546875" style="1" customWidth="1"/>
    <col min="9739" max="9739" width="8.28515625" style="1" customWidth="1"/>
    <col min="9740" max="9740" width="14.7109375" style="1" customWidth="1"/>
    <col min="9741" max="9741" width="13.85546875" style="1" customWidth="1"/>
    <col min="9742" max="9742" width="15" style="1" customWidth="1"/>
    <col min="9743" max="9743" width="18.7109375" style="1" customWidth="1"/>
    <col min="9744" max="9744" width="11.5703125" style="1" customWidth="1"/>
    <col min="9745" max="9745" width="7.28515625" style="1" bestFit="1" customWidth="1"/>
    <col min="9746" max="9746" width="14.140625" style="1" customWidth="1"/>
    <col min="9747" max="9750" width="11.42578125" style="1"/>
    <col min="9751" max="9751" width="7.140625" style="1" customWidth="1"/>
    <col min="9752" max="9986" width="11.42578125" style="1"/>
    <col min="9987" max="9987" width="8.28515625" style="1" customWidth="1"/>
    <col min="9988" max="9988" width="26.28515625" style="1" customWidth="1"/>
    <col min="9989" max="9989" width="4.5703125" style="1" customWidth="1"/>
    <col min="9990" max="9990" width="6.85546875" style="1" customWidth="1"/>
    <col min="9991" max="9991" width="4.42578125" style="1" customWidth="1"/>
    <col min="9992" max="9992" width="13.7109375" style="1" customWidth="1"/>
    <col min="9993" max="9993" width="5.5703125" style="1" customWidth="1"/>
    <col min="9994" max="9994" width="56.85546875" style="1" customWidth="1"/>
    <col min="9995" max="9995" width="8.28515625" style="1" customWidth="1"/>
    <col min="9996" max="9996" width="14.7109375" style="1" customWidth="1"/>
    <col min="9997" max="9997" width="13.85546875" style="1" customWidth="1"/>
    <col min="9998" max="9998" width="15" style="1" customWidth="1"/>
    <col min="9999" max="9999" width="18.7109375" style="1" customWidth="1"/>
    <col min="10000" max="10000" width="11.5703125" style="1" customWidth="1"/>
    <col min="10001" max="10001" width="7.28515625" style="1" bestFit="1" customWidth="1"/>
    <col min="10002" max="10002" width="14.140625" style="1" customWidth="1"/>
    <col min="10003" max="10006" width="11.42578125" style="1"/>
    <col min="10007" max="10007" width="7.140625" style="1" customWidth="1"/>
    <col min="10008" max="10242" width="11.42578125" style="1"/>
    <col min="10243" max="10243" width="8.28515625" style="1" customWidth="1"/>
    <col min="10244" max="10244" width="26.28515625" style="1" customWidth="1"/>
    <col min="10245" max="10245" width="4.5703125" style="1" customWidth="1"/>
    <col min="10246" max="10246" width="6.85546875" style="1" customWidth="1"/>
    <col min="10247" max="10247" width="4.42578125" style="1" customWidth="1"/>
    <col min="10248" max="10248" width="13.7109375" style="1" customWidth="1"/>
    <col min="10249" max="10249" width="5.5703125" style="1" customWidth="1"/>
    <col min="10250" max="10250" width="56.85546875" style="1" customWidth="1"/>
    <col min="10251" max="10251" width="8.28515625" style="1" customWidth="1"/>
    <col min="10252" max="10252" width="14.7109375" style="1" customWidth="1"/>
    <col min="10253" max="10253" width="13.85546875" style="1" customWidth="1"/>
    <col min="10254" max="10254" width="15" style="1" customWidth="1"/>
    <col min="10255" max="10255" width="18.7109375" style="1" customWidth="1"/>
    <col min="10256" max="10256" width="11.5703125" style="1" customWidth="1"/>
    <col min="10257" max="10257" width="7.28515625" style="1" bestFit="1" customWidth="1"/>
    <col min="10258" max="10258" width="14.140625" style="1" customWidth="1"/>
    <col min="10259" max="10262" width="11.42578125" style="1"/>
    <col min="10263" max="10263" width="7.140625" style="1" customWidth="1"/>
    <col min="10264" max="10498" width="11.42578125" style="1"/>
    <col min="10499" max="10499" width="8.28515625" style="1" customWidth="1"/>
    <col min="10500" max="10500" width="26.28515625" style="1" customWidth="1"/>
    <col min="10501" max="10501" width="4.5703125" style="1" customWidth="1"/>
    <col min="10502" max="10502" width="6.85546875" style="1" customWidth="1"/>
    <col min="10503" max="10503" width="4.42578125" style="1" customWidth="1"/>
    <col min="10504" max="10504" width="13.7109375" style="1" customWidth="1"/>
    <col min="10505" max="10505" width="5.5703125" style="1" customWidth="1"/>
    <col min="10506" max="10506" width="56.85546875" style="1" customWidth="1"/>
    <col min="10507" max="10507" width="8.28515625" style="1" customWidth="1"/>
    <col min="10508" max="10508" width="14.7109375" style="1" customWidth="1"/>
    <col min="10509" max="10509" width="13.85546875" style="1" customWidth="1"/>
    <col min="10510" max="10510" width="15" style="1" customWidth="1"/>
    <col min="10511" max="10511" width="18.7109375" style="1" customWidth="1"/>
    <col min="10512" max="10512" width="11.5703125" style="1" customWidth="1"/>
    <col min="10513" max="10513" width="7.28515625" style="1" bestFit="1" customWidth="1"/>
    <col min="10514" max="10514" width="14.140625" style="1" customWidth="1"/>
    <col min="10515" max="10518" width="11.42578125" style="1"/>
    <col min="10519" max="10519" width="7.140625" style="1" customWidth="1"/>
    <col min="10520" max="10754" width="11.42578125" style="1"/>
    <col min="10755" max="10755" width="8.28515625" style="1" customWidth="1"/>
    <col min="10756" max="10756" width="26.28515625" style="1" customWidth="1"/>
    <col min="10757" max="10757" width="4.5703125" style="1" customWidth="1"/>
    <col min="10758" max="10758" width="6.85546875" style="1" customWidth="1"/>
    <col min="10759" max="10759" width="4.42578125" style="1" customWidth="1"/>
    <col min="10760" max="10760" width="13.7109375" style="1" customWidth="1"/>
    <col min="10761" max="10761" width="5.5703125" style="1" customWidth="1"/>
    <col min="10762" max="10762" width="56.85546875" style="1" customWidth="1"/>
    <col min="10763" max="10763" width="8.28515625" style="1" customWidth="1"/>
    <col min="10764" max="10764" width="14.7109375" style="1" customWidth="1"/>
    <col min="10765" max="10765" width="13.85546875" style="1" customWidth="1"/>
    <col min="10766" max="10766" width="15" style="1" customWidth="1"/>
    <col min="10767" max="10767" width="18.7109375" style="1" customWidth="1"/>
    <col min="10768" max="10768" width="11.5703125" style="1" customWidth="1"/>
    <col min="10769" max="10769" width="7.28515625" style="1" bestFit="1" customWidth="1"/>
    <col min="10770" max="10770" width="14.140625" style="1" customWidth="1"/>
    <col min="10771" max="10774" width="11.42578125" style="1"/>
    <col min="10775" max="10775" width="7.140625" style="1" customWidth="1"/>
    <col min="10776" max="11010" width="11.42578125" style="1"/>
    <col min="11011" max="11011" width="8.28515625" style="1" customWidth="1"/>
    <col min="11012" max="11012" width="26.28515625" style="1" customWidth="1"/>
    <col min="11013" max="11013" width="4.5703125" style="1" customWidth="1"/>
    <col min="11014" max="11014" width="6.85546875" style="1" customWidth="1"/>
    <col min="11015" max="11015" width="4.42578125" style="1" customWidth="1"/>
    <col min="11016" max="11016" width="13.7109375" style="1" customWidth="1"/>
    <col min="11017" max="11017" width="5.5703125" style="1" customWidth="1"/>
    <col min="11018" max="11018" width="56.85546875" style="1" customWidth="1"/>
    <col min="11019" max="11019" width="8.28515625" style="1" customWidth="1"/>
    <col min="11020" max="11020" width="14.7109375" style="1" customWidth="1"/>
    <col min="11021" max="11021" width="13.85546875" style="1" customWidth="1"/>
    <col min="11022" max="11022" width="15" style="1" customWidth="1"/>
    <col min="11023" max="11023" width="18.7109375" style="1" customWidth="1"/>
    <col min="11024" max="11024" width="11.5703125" style="1" customWidth="1"/>
    <col min="11025" max="11025" width="7.28515625" style="1" bestFit="1" customWidth="1"/>
    <col min="11026" max="11026" width="14.140625" style="1" customWidth="1"/>
    <col min="11027" max="11030" width="11.42578125" style="1"/>
    <col min="11031" max="11031" width="7.140625" style="1" customWidth="1"/>
    <col min="11032" max="11266" width="11.42578125" style="1"/>
    <col min="11267" max="11267" width="8.28515625" style="1" customWidth="1"/>
    <col min="11268" max="11268" width="26.28515625" style="1" customWidth="1"/>
    <col min="11269" max="11269" width="4.5703125" style="1" customWidth="1"/>
    <col min="11270" max="11270" width="6.85546875" style="1" customWidth="1"/>
    <col min="11271" max="11271" width="4.42578125" style="1" customWidth="1"/>
    <col min="11272" max="11272" width="13.7109375" style="1" customWidth="1"/>
    <col min="11273" max="11273" width="5.5703125" style="1" customWidth="1"/>
    <col min="11274" max="11274" width="56.85546875" style="1" customWidth="1"/>
    <col min="11275" max="11275" width="8.28515625" style="1" customWidth="1"/>
    <col min="11276" max="11276" width="14.7109375" style="1" customWidth="1"/>
    <col min="11277" max="11277" width="13.85546875" style="1" customWidth="1"/>
    <col min="11278" max="11278" width="15" style="1" customWidth="1"/>
    <col min="11279" max="11279" width="18.7109375" style="1" customWidth="1"/>
    <col min="11280" max="11280" width="11.5703125" style="1" customWidth="1"/>
    <col min="11281" max="11281" width="7.28515625" style="1" bestFit="1" customWidth="1"/>
    <col min="11282" max="11282" width="14.140625" style="1" customWidth="1"/>
    <col min="11283" max="11286" width="11.42578125" style="1"/>
    <col min="11287" max="11287" width="7.140625" style="1" customWidth="1"/>
    <col min="11288" max="11522" width="11.42578125" style="1"/>
    <col min="11523" max="11523" width="8.28515625" style="1" customWidth="1"/>
    <col min="11524" max="11524" width="26.28515625" style="1" customWidth="1"/>
    <col min="11525" max="11525" width="4.5703125" style="1" customWidth="1"/>
    <col min="11526" max="11526" width="6.85546875" style="1" customWidth="1"/>
    <col min="11527" max="11527" width="4.42578125" style="1" customWidth="1"/>
    <col min="11528" max="11528" width="13.7109375" style="1" customWidth="1"/>
    <col min="11529" max="11529" width="5.5703125" style="1" customWidth="1"/>
    <col min="11530" max="11530" width="56.85546875" style="1" customWidth="1"/>
    <col min="11531" max="11531" width="8.28515625" style="1" customWidth="1"/>
    <col min="11532" max="11532" width="14.7109375" style="1" customWidth="1"/>
    <col min="11533" max="11533" width="13.85546875" style="1" customWidth="1"/>
    <col min="11534" max="11534" width="15" style="1" customWidth="1"/>
    <col min="11535" max="11535" width="18.7109375" style="1" customWidth="1"/>
    <col min="11536" max="11536" width="11.5703125" style="1" customWidth="1"/>
    <col min="11537" max="11537" width="7.28515625" style="1" bestFit="1" customWidth="1"/>
    <col min="11538" max="11538" width="14.140625" style="1" customWidth="1"/>
    <col min="11539" max="11542" width="11.42578125" style="1"/>
    <col min="11543" max="11543" width="7.140625" style="1" customWidth="1"/>
    <col min="11544" max="11778" width="11.42578125" style="1"/>
    <col min="11779" max="11779" width="8.28515625" style="1" customWidth="1"/>
    <col min="11780" max="11780" width="26.28515625" style="1" customWidth="1"/>
    <col min="11781" max="11781" width="4.5703125" style="1" customWidth="1"/>
    <col min="11782" max="11782" width="6.85546875" style="1" customWidth="1"/>
    <col min="11783" max="11783" width="4.42578125" style="1" customWidth="1"/>
    <col min="11784" max="11784" width="13.7109375" style="1" customWidth="1"/>
    <col min="11785" max="11785" width="5.5703125" style="1" customWidth="1"/>
    <col min="11786" max="11786" width="56.85546875" style="1" customWidth="1"/>
    <col min="11787" max="11787" width="8.28515625" style="1" customWidth="1"/>
    <col min="11788" max="11788" width="14.7109375" style="1" customWidth="1"/>
    <col min="11789" max="11789" width="13.85546875" style="1" customWidth="1"/>
    <col min="11790" max="11790" width="15" style="1" customWidth="1"/>
    <col min="11791" max="11791" width="18.7109375" style="1" customWidth="1"/>
    <col min="11792" max="11792" width="11.5703125" style="1" customWidth="1"/>
    <col min="11793" max="11793" width="7.28515625" style="1" bestFit="1" customWidth="1"/>
    <col min="11794" max="11794" width="14.140625" style="1" customWidth="1"/>
    <col min="11795" max="11798" width="11.42578125" style="1"/>
    <col min="11799" max="11799" width="7.140625" style="1" customWidth="1"/>
    <col min="11800" max="12034" width="11.42578125" style="1"/>
    <col min="12035" max="12035" width="8.28515625" style="1" customWidth="1"/>
    <col min="12036" max="12036" width="26.28515625" style="1" customWidth="1"/>
    <col min="12037" max="12037" width="4.5703125" style="1" customWidth="1"/>
    <col min="12038" max="12038" width="6.85546875" style="1" customWidth="1"/>
    <col min="12039" max="12039" width="4.42578125" style="1" customWidth="1"/>
    <col min="12040" max="12040" width="13.7109375" style="1" customWidth="1"/>
    <col min="12041" max="12041" width="5.5703125" style="1" customWidth="1"/>
    <col min="12042" max="12042" width="56.85546875" style="1" customWidth="1"/>
    <col min="12043" max="12043" width="8.28515625" style="1" customWidth="1"/>
    <col min="12044" max="12044" width="14.7109375" style="1" customWidth="1"/>
    <col min="12045" max="12045" width="13.85546875" style="1" customWidth="1"/>
    <col min="12046" max="12046" width="15" style="1" customWidth="1"/>
    <col min="12047" max="12047" width="18.7109375" style="1" customWidth="1"/>
    <col min="12048" max="12048" width="11.5703125" style="1" customWidth="1"/>
    <col min="12049" max="12049" width="7.28515625" style="1" bestFit="1" customWidth="1"/>
    <col min="12050" max="12050" width="14.140625" style="1" customWidth="1"/>
    <col min="12051" max="12054" width="11.42578125" style="1"/>
    <col min="12055" max="12055" width="7.140625" style="1" customWidth="1"/>
    <col min="12056" max="12290" width="11.42578125" style="1"/>
    <col min="12291" max="12291" width="8.28515625" style="1" customWidth="1"/>
    <col min="12292" max="12292" width="26.28515625" style="1" customWidth="1"/>
    <col min="12293" max="12293" width="4.5703125" style="1" customWidth="1"/>
    <col min="12294" max="12294" width="6.85546875" style="1" customWidth="1"/>
    <col min="12295" max="12295" width="4.42578125" style="1" customWidth="1"/>
    <col min="12296" max="12296" width="13.7109375" style="1" customWidth="1"/>
    <col min="12297" max="12297" width="5.5703125" style="1" customWidth="1"/>
    <col min="12298" max="12298" width="56.85546875" style="1" customWidth="1"/>
    <col min="12299" max="12299" width="8.28515625" style="1" customWidth="1"/>
    <col min="12300" max="12300" width="14.7109375" style="1" customWidth="1"/>
    <col min="12301" max="12301" width="13.85546875" style="1" customWidth="1"/>
    <col min="12302" max="12302" width="15" style="1" customWidth="1"/>
    <col min="12303" max="12303" width="18.7109375" style="1" customWidth="1"/>
    <col min="12304" max="12304" width="11.5703125" style="1" customWidth="1"/>
    <col min="12305" max="12305" width="7.28515625" style="1" bestFit="1" customWidth="1"/>
    <col min="12306" max="12306" width="14.140625" style="1" customWidth="1"/>
    <col min="12307" max="12310" width="11.42578125" style="1"/>
    <col min="12311" max="12311" width="7.140625" style="1" customWidth="1"/>
    <col min="12312" max="12546" width="11.42578125" style="1"/>
    <col min="12547" max="12547" width="8.28515625" style="1" customWidth="1"/>
    <col min="12548" max="12548" width="26.28515625" style="1" customWidth="1"/>
    <col min="12549" max="12549" width="4.5703125" style="1" customWidth="1"/>
    <col min="12550" max="12550" width="6.85546875" style="1" customWidth="1"/>
    <col min="12551" max="12551" width="4.42578125" style="1" customWidth="1"/>
    <col min="12552" max="12552" width="13.7109375" style="1" customWidth="1"/>
    <col min="12553" max="12553" width="5.5703125" style="1" customWidth="1"/>
    <col min="12554" max="12554" width="56.85546875" style="1" customWidth="1"/>
    <col min="12555" max="12555" width="8.28515625" style="1" customWidth="1"/>
    <col min="12556" max="12556" width="14.7109375" style="1" customWidth="1"/>
    <col min="12557" max="12557" width="13.85546875" style="1" customWidth="1"/>
    <col min="12558" max="12558" width="15" style="1" customWidth="1"/>
    <col min="12559" max="12559" width="18.7109375" style="1" customWidth="1"/>
    <col min="12560" max="12560" width="11.5703125" style="1" customWidth="1"/>
    <col min="12561" max="12561" width="7.28515625" style="1" bestFit="1" customWidth="1"/>
    <col min="12562" max="12562" width="14.140625" style="1" customWidth="1"/>
    <col min="12563" max="12566" width="11.42578125" style="1"/>
    <col min="12567" max="12567" width="7.140625" style="1" customWidth="1"/>
    <col min="12568" max="12802" width="11.42578125" style="1"/>
    <col min="12803" max="12803" width="8.28515625" style="1" customWidth="1"/>
    <col min="12804" max="12804" width="26.28515625" style="1" customWidth="1"/>
    <col min="12805" max="12805" width="4.5703125" style="1" customWidth="1"/>
    <col min="12806" max="12806" width="6.85546875" style="1" customWidth="1"/>
    <col min="12807" max="12807" width="4.42578125" style="1" customWidth="1"/>
    <col min="12808" max="12808" width="13.7109375" style="1" customWidth="1"/>
    <col min="12809" max="12809" width="5.5703125" style="1" customWidth="1"/>
    <col min="12810" max="12810" width="56.85546875" style="1" customWidth="1"/>
    <col min="12811" max="12811" width="8.28515625" style="1" customWidth="1"/>
    <col min="12812" max="12812" width="14.7109375" style="1" customWidth="1"/>
    <col min="12813" max="12813" width="13.85546875" style="1" customWidth="1"/>
    <col min="12814" max="12814" width="15" style="1" customWidth="1"/>
    <col min="12815" max="12815" width="18.7109375" style="1" customWidth="1"/>
    <col min="12816" max="12816" width="11.5703125" style="1" customWidth="1"/>
    <col min="12817" max="12817" width="7.28515625" style="1" bestFit="1" customWidth="1"/>
    <col min="12818" max="12818" width="14.140625" style="1" customWidth="1"/>
    <col min="12819" max="12822" width="11.42578125" style="1"/>
    <col min="12823" max="12823" width="7.140625" style="1" customWidth="1"/>
    <col min="12824" max="13058" width="11.42578125" style="1"/>
    <col min="13059" max="13059" width="8.28515625" style="1" customWidth="1"/>
    <col min="13060" max="13060" width="26.28515625" style="1" customWidth="1"/>
    <col min="13061" max="13061" width="4.5703125" style="1" customWidth="1"/>
    <col min="13062" max="13062" width="6.85546875" style="1" customWidth="1"/>
    <col min="13063" max="13063" width="4.42578125" style="1" customWidth="1"/>
    <col min="13064" max="13064" width="13.7109375" style="1" customWidth="1"/>
    <col min="13065" max="13065" width="5.5703125" style="1" customWidth="1"/>
    <col min="13066" max="13066" width="56.85546875" style="1" customWidth="1"/>
    <col min="13067" max="13067" width="8.28515625" style="1" customWidth="1"/>
    <col min="13068" max="13068" width="14.7109375" style="1" customWidth="1"/>
    <col min="13069" max="13069" width="13.85546875" style="1" customWidth="1"/>
    <col min="13070" max="13070" width="15" style="1" customWidth="1"/>
    <col min="13071" max="13071" width="18.7109375" style="1" customWidth="1"/>
    <col min="13072" max="13072" width="11.5703125" style="1" customWidth="1"/>
    <col min="13073" max="13073" width="7.28515625" style="1" bestFit="1" customWidth="1"/>
    <col min="13074" max="13074" width="14.140625" style="1" customWidth="1"/>
    <col min="13075" max="13078" width="11.42578125" style="1"/>
    <col min="13079" max="13079" width="7.140625" style="1" customWidth="1"/>
    <col min="13080" max="13314" width="11.42578125" style="1"/>
    <col min="13315" max="13315" width="8.28515625" style="1" customWidth="1"/>
    <col min="13316" max="13316" width="26.28515625" style="1" customWidth="1"/>
    <col min="13317" max="13317" width="4.5703125" style="1" customWidth="1"/>
    <col min="13318" max="13318" width="6.85546875" style="1" customWidth="1"/>
    <col min="13319" max="13319" width="4.42578125" style="1" customWidth="1"/>
    <col min="13320" max="13320" width="13.7109375" style="1" customWidth="1"/>
    <col min="13321" max="13321" width="5.5703125" style="1" customWidth="1"/>
    <col min="13322" max="13322" width="56.85546875" style="1" customWidth="1"/>
    <col min="13323" max="13323" width="8.28515625" style="1" customWidth="1"/>
    <col min="13324" max="13324" width="14.7109375" style="1" customWidth="1"/>
    <col min="13325" max="13325" width="13.85546875" style="1" customWidth="1"/>
    <col min="13326" max="13326" width="15" style="1" customWidth="1"/>
    <col min="13327" max="13327" width="18.7109375" style="1" customWidth="1"/>
    <col min="13328" max="13328" width="11.5703125" style="1" customWidth="1"/>
    <col min="13329" max="13329" width="7.28515625" style="1" bestFit="1" customWidth="1"/>
    <col min="13330" max="13330" width="14.140625" style="1" customWidth="1"/>
    <col min="13331" max="13334" width="11.42578125" style="1"/>
    <col min="13335" max="13335" width="7.140625" style="1" customWidth="1"/>
    <col min="13336" max="13570" width="11.42578125" style="1"/>
    <col min="13571" max="13571" width="8.28515625" style="1" customWidth="1"/>
    <col min="13572" max="13572" width="26.28515625" style="1" customWidth="1"/>
    <col min="13573" max="13573" width="4.5703125" style="1" customWidth="1"/>
    <col min="13574" max="13574" width="6.85546875" style="1" customWidth="1"/>
    <col min="13575" max="13575" width="4.42578125" style="1" customWidth="1"/>
    <col min="13576" max="13576" width="13.7109375" style="1" customWidth="1"/>
    <col min="13577" max="13577" width="5.5703125" style="1" customWidth="1"/>
    <col min="13578" max="13578" width="56.85546875" style="1" customWidth="1"/>
    <col min="13579" max="13579" width="8.28515625" style="1" customWidth="1"/>
    <col min="13580" max="13580" width="14.7109375" style="1" customWidth="1"/>
    <col min="13581" max="13581" width="13.85546875" style="1" customWidth="1"/>
    <col min="13582" max="13582" width="15" style="1" customWidth="1"/>
    <col min="13583" max="13583" width="18.7109375" style="1" customWidth="1"/>
    <col min="13584" max="13584" width="11.5703125" style="1" customWidth="1"/>
    <col min="13585" max="13585" width="7.28515625" style="1" bestFit="1" customWidth="1"/>
    <col min="13586" max="13586" width="14.140625" style="1" customWidth="1"/>
    <col min="13587" max="13590" width="11.42578125" style="1"/>
    <col min="13591" max="13591" width="7.140625" style="1" customWidth="1"/>
    <col min="13592" max="13826" width="11.42578125" style="1"/>
    <col min="13827" max="13827" width="8.28515625" style="1" customWidth="1"/>
    <col min="13828" max="13828" width="26.28515625" style="1" customWidth="1"/>
    <col min="13829" max="13829" width="4.5703125" style="1" customWidth="1"/>
    <col min="13830" max="13830" width="6.85546875" style="1" customWidth="1"/>
    <col min="13831" max="13831" width="4.42578125" style="1" customWidth="1"/>
    <col min="13832" max="13832" width="13.7109375" style="1" customWidth="1"/>
    <col min="13833" max="13833" width="5.5703125" style="1" customWidth="1"/>
    <col min="13834" max="13834" width="56.85546875" style="1" customWidth="1"/>
    <col min="13835" max="13835" width="8.28515625" style="1" customWidth="1"/>
    <col min="13836" max="13836" width="14.7109375" style="1" customWidth="1"/>
    <col min="13837" max="13837" width="13.85546875" style="1" customWidth="1"/>
    <col min="13838" max="13838" width="15" style="1" customWidth="1"/>
    <col min="13839" max="13839" width="18.7109375" style="1" customWidth="1"/>
    <col min="13840" max="13840" width="11.5703125" style="1" customWidth="1"/>
    <col min="13841" max="13841" width="7.28515625" style="1" bestFit="1" customWidth="1"/>
    <col min="13842" max="13842" width="14.140625" style="1" customWidth="1"/>
    <col min="13843" max="13846" width="11.42578125" style="1"/>
    <col min="13847" max="13847" width="7.140625" style="1" customWidth="1"/>
    <col min="13848" max="14082" width="11.42578125" style="1"/>
    <col min="14083" max="14083" width="8.28515625" style="1" customWidth="1"/>
    <col min="14084" max="14084" width="26.28515625" style="1" customWidth="1"/>
    <col min="14085" max="14085" width="4.5703125" style="1" customWidth="1"/>
    <col min="14086" max="14086" width="6.85546875" style="1" customWidth="1"/>
    <col min="14087" max="14087" width="4.42578125" style="1" customWidth="1"/>
    <col min="14088" max="14088" width="13.7109375" style="1" customWidth="1"/>
    <col min="14089" max="14089" width="5.5703125" style="1" customWidth="1"/>
    <col min="14090" max="14090" width="56.85546875" style="1" customWidth="1"/>
    <col min="14091" max="14091" width="8.28515625" style="1" customWidth="1"/>
    <col min="14092" max="14092" width="14.7109375" style="1" customWidth="1"/>
    <col min="14093" max="14093" width="13.85546875" style="1" customWidth="1"/>
    <col min="14094" max="14094" width="15" style="1" customWidth="1"/>
    <col min="14095" max="14095" width="18.7109375" style="1" customWidth="1"/>
    <col min="14096" max="14096" width="11.5703125" style="1" customWidth="1"/>
    <col min="14097" max="14097" width="7.28515625" style="1" bestFit="1" customWidth="1"/>
    <col min="14098" max="14098" width="14.140625" style="1" customWidth="1"/>
    <col min="14099" max="14102" width="11.42578125" style="1"/>
    <col min="14103" max="14103" width="7.140625" style="1" customWidth="1"/>
    <col min="14104" max="14338" width="11.42578125" style="1"/>
    <col min="14339" max="14339" width="8.28515625" style="1" customWidth="1"/>
    <col min="14340" max="14340" width="26.28515625" style="1" customWidth="1"/>
    <col min="14341" max="14341" width="4.5703125" style="1" customWidth="1"/>
    <col min="14342" max="14342" width="6.85546875" style="1" customWidth="1"/>
    <col min="14343" max="14343" width="4.42578125" style="1" customWidth="1"/>
    <col min="14344" max="14344" width="13.7109375" style="1" customWidth="1"/>
    <col min="14345" max="14345" width="5.5703125" style="1" customWidth="1"/>
    <col min="14346" max="14346" width="56.85546875" style="1" customWidth="1"/>
    <col min="14347" max="14347" width="8.28515625" style="1" customWidth="1"/>
    <col min="14348" max="14348" width="14.7109375" style="1" customWidth="1"/>
    <col min="14349" max="14349" width="13.85546875" style="1" customWidth="1"/>
    <col min="14350" max="14350" width="15" style="1" customWidth="1"/>
    <col min="14351" max="14351" width="18.7109375" style="1" customWidth="1"/>
    <col min="14352" max="14352" width="11.5703125" style="1" customWidth="1"/>
    <col min="14353" max="14353" width="7.28515625" style="1" bestFit="1" customWidth="1"/>
    <col min="14354" max="14354" width="14.140625" style="1" customWidth="1"/>
    <col min="14355" max="14358" width="11.42578125" style="1"/>
    <col min="14359" max="14359" width="7.140625" style="1" customWidth="1"/>
    <col min="14360" max="14594" width="11.42578125" style="1"/>
    <col min="14595" max="14595" width="8.28515625" style="1" customWidth="1"/>
    <col min="14596" max="14596" width="26.28515625" style="1" customWidth="1"/>
    <col min="14597" max="14597" width="4.5703125" style="1" customWidth="1"/>
    <col min="14598" max="14598" width="6.85546875" style="1" customWidth="1"/>
    <col min="14599" max="14599" width="4.42578125" style="1" customWidth="1"/>
    <col min="14600" max="14600" width="13.7109375" style="1" customWidth="1"/>
    <col min="14601" max="14601" width="5.5703125" style="1" customWidth="1"/>
    <col min="14602" max="14602" width="56.85546875" style="1" customWidth="1"/>
    <col min="14603" max="14603" width="8.28515625" style="1" customWidth="1"/>
    <col min="14604" max="14604" width="14.7109375" style="1" customWidth="1"/>
    <col min="14605" max="14605" width="13.85546875" style="1" customWidth="1"/>
    <col min="14606" max="14606" width="15" style="1" customWidth="1"/>
    <col min="14607" max="14607" width="18.7109375" style="1" customWidth="1"/>
    <col min="14608" max="14608" width="11.5703125" style="1" customWidth="1"/>
    <col min="14609" max="14609" width="7.28515625" style="1" bestFit="1" customWidth="1"/>
    <col min="14610" max="14610" width="14.140625" style="1" customWidth="1"/>
    <col min="14611" max="14614" width="11.42578125" style="1"/>
    <col min="14615" max="14615" width="7.140625" style="1" customWidth="1"/>
    <col min="14616" max="14850" width="11.42578125" style="1"/>
    <col min="14851" max="14851" width="8.28515625" style="1" customWidth="1"/>
    <col min="14852" max="14852" width="26.28515625" style="1" customWidth="1"/>
    <col min="14853" max="14853" width="4.5703125" style="1" customWidth="1"/>
    <col min="14854" max="14854" width="6.85546875" style="1" customWidth="1"/>
    <col min="14855" max="14855" width="4.42578125" style="1" customWidth="1"/>
    <col min="14856" max="14856" width="13.7109375" style="1" customWidth="1"/>
    <col min="14857" max="14857" width="5.5703125" style="1" customWidth="1"/>
    <col min="14858" max="14858" width="56.85546875" style="1" customWidth="1"/>
    <col min="14859" max="14859" width="8.28515625" style="1" customWidth="1"/>
    <col min="14860" max="14860" width="14.7109375" style="1" customWidth="1"/>
    <col min="14861" max="14861" width="13.85546875" style="1" customWidth="1"/>
    <col min="14862" max="14862" width="15" style="1" customWidth="1"/>
    <col min="14863" max="14863" width="18.7109375" style="1" customWidth="1"/>
    <col min="14864" max="14864" width="11.5703125" style="1" customWidth="1"/>
    <col min="14865" max="14865" width="7.28515625" style="1" bestFit="1" customWidth="1"/>
    <col min="14866" max="14866" width="14.140625" style="1" customWidth="1"/>
    <col min="14867" max="14870" width="11.42578125" style="1"/>
    <col min="14871" max="14871" width="7.140625" style="1" customWidth="1"/>
    <col min="14872" max="15106" width="11.42578125" style="1"/>
    <col min="15107" max="15107" width="8.28515625" style="1" customWidth="1"/>
    <col min="15108" max="15108" width="26.28515625" style="1" customWidth="1"/>
    <col min="15109" max="15109" width="4.5703125" style="1" customWidth="1"/>
    <col min="15110" max="15110" width="6.85546875" style="1" customWidth="1"/>
    <col min="15111" max="15111" width="4.42578125" style="1" customWidth="1"/>
    <col min="15112" max="15112" width="13.7109375" style="1" customWidth="1"/>
    <col min="15113" max="15113" width="5.5703125" style="1" customWidth="1"/>
    <col min="15114" max="15114" width="56.85546875" style="1" customWidth="1"/>
    <col min="15115" max="15115" width="8.28515625" style="1" customWidth="1"/>
    <col min="15116" max="15116" width="14.7109375" style="1" customWidth="1"/>
    <col min="15117" max="15117" width="13.85546875" style="1" customWidth="1"/>
    <col min="15118" max="15118" width="15" style="1" customWidth="1"/>
    <col min="15119" max="15119" width="18.7109375" style="1" customWidth="1"/>
    <col min="15120" max="15120" width="11.5703125" style="1" customWidth="1"/>
    <col min="15121" max="15121" width="7.28515625" style="1" bestFit="1" customWidth="1"/>
    <col min="15122" max="15122" width="14.140625" style="1" customWidth="1"/>
    <col min="15123" max="15126" width="11.42578125" style="1"/>
    <col min="15127" max="15127" width="7.140625" style="1" customWidth="1"/>
    <col min="15128" max="15362" width="11.42578125" style="1"/>
    <col min="15363" max="15363" width="8.28515625" style="1" customWidth="1"/>
    <col min="15364" max="15364" width="26.28515625" style="1" customWidth="1"/>
    <col min="15365" max="15365" width="4.5703125" style="1" customWidth="1"/>
    <col min="15366" max="15366" width="6.85546875" style="1" customWidth="1"/>
    <col min="15367" max="15367" width="4.42578125" style="1" customWidth="1"/>
    <col min="15368" max="15368" width="13.7109375" style="1" customWidth="1"/>
    <col min="15369" max="15369" width="5.5703125" style="1" customWidth="1"/>
    <col min="15370" max="15370" width="56.85546875" style="1" customWidth="1"/>
    <col min="15371" max="15371" width="8.28515625" style="1" customWidth="1"/>
    <col min="15372" max="15372" width="14.7109375" style="1" customWidth="1"/>
    <col min="15373" max="15373" width="13.85546875" style="1" customWidth="1"/>
    <col min="15374" max="15374" width="15" style="1" customWidth="1"/>
    <col min="15375" max="15375" width="18.7109375" style="1" customWidth="1"/>
    <col min="15376" max="15376" width="11.5703125" style="1" customWidth="1"/>
    <col min="15377" max="15377" width="7.28515625" style="1" bestFit="1" customWidth="1"/>
    <col min="15378" max="15378" width="14.140625" style="1" customWidth="1"/>
    <col min="15379" max="15382" width="11.42578125" style="1"/>
    <col min="15383" max="15383" width="7.140625" style="1" customWidth="1"/>
    <col min="15384" max="15618" width="11.42578125" style="1"/>
    <col min="15619" max="15619" width="8.28515625" style="1" customWidth="1"/>
    <col min="15620" max="15620" width="26.28515625" style="1" customWidth="1"/>
    <col min="15621" max="15621" width="4.5703125" style="1" customWidth="1"/>
    <col min="15622" max="15622" width="6.85546875" style="1" customWidth="1"/>
    <col min="15623" max="15623" width="4.42578125" style="1" customWidth="1"/>
    <col min="15624" max="15624" width="13.7109375" style="1" customWidth="1"/>
    <col min="15625" max="15625" width="5.5703125" style="1" customWidth="1"/>
    <col min="15626" max="15626" width="56.85546875" style="1" customWidth="1"/>
    <col min="15627" max="15627" width="8.28515625" style="1" customWidth="1"/>
    <col min="15628" max="15628" width="14.7109375" style="1" customWidth="1"/>
    <col min="15629" max="15629" width="13.85546875" style="1" customWidth="1"/>
    <col min="15630" max="15630" width="15" style="1" customWidth="1"/>
    <col min="15631" max="15631" width="18.7109375" style="1" customWidth="1"/>
    <col min="15632" max="15632" width="11.5703125" style="1" customWidth="1"/>
    <col min="15633" max="15633" width="7.28515625" style="1" bestFit="1" customWidth="1"/>
    <col min="15634" max="15634" width="14.140625" style="1" customWidth="1"/>
    <col min="15635" max="15638" width="11.42578125" style="1"/>
    <col min="15639" max="15639" width="7.140625" style="1" customWidth="1"/>
    <col min="15640" max="15874" width="11.42578125" style="1"/>
    <col min="15875" max="15875" width="8.28515625" style="1" customWidth="1"/>
    <col min="15876" max="15876" width="26.28515625" style="1" customWidth="1"/>
    <col min="15877" max="15877" width="4.5703125" style="1" customWidth="1"/>
    <col min="15878" max="15878" width="6.85546875" style="1" customWidth="1"/>
    <col min="15879" max="15879" width="4.42578125" style="1" customWidth="1"/>
    <col min="15880" max="15880" width="13.7109375" style="1" customWidth="1"/>
    <col min="15881" max="15881" width="5.5703125" style="1" customWidth="1"/>
    <col min="15882" max="15882" width="56.85546875" style="1" customWidth="1"/>
    <col min="15883" max="15883" width="8.28515625" style="1" customWidth="1"/>
    <col min="15884" max="15884" width="14.7109375" style="1" customWidth="1"/>
    <col min="15885" max="15885" width="13.85546875" style="1" customWidth="1"/>
    <col min="15886" max="15886" width="15" style="1" customWidth="1"/>
    <col min="15887" max="15887" width="18.7109375" style="1" customWidth="1"/>
    <col min="15888" max="15888" width="11.5703125" style="1" customWidth="1"/>
    <col min="15889" max="15889" width="7.28515625" style="1" bestFit="1" customWidth="1"/>
    <col min="15890" max="15890" width="14.140625" style="1" customWidth="1"/>
    <col min="15891" max="15894" width="11.42578125" style="1"/>
    <col min="15895" max="15895" width="7.140625" style="1" customWidth="1"/>
    <col min="15896" max="16130" width="11.42578125" style="1"/>
    <col min="16131" max="16131" width="8.28515625" style="1" customWidth="1"/>
    <col min="16132" max="16132" width="26.28515625" style="1" customWidth="1"/>
    <col min="16133" max="16133" width="4.5703125" style="1" customWidth="1"/>
    <col min="16134" max="16134" width="6.85546875" style="1" customWidth="1"/>
    <col min="16135" max="16135" width="4.42578125" style="1" customWidth="1"/>
    <col min="16136" max="16136" width="13.7109375" style="1" customWidth="1"/>
    <col min="16137" max="16137" width="5.5703125" style="1" customWidth="1"/>
    <col min="16138" max="16138" width="56.85546875" style="1" customWidth="1"/>
    <col min="16139" max="16139" width="8.28515625" style="1" customWidth="1"/>
    <col min="16140" max="16140" width="14.7109375" style="1" customWidth="1"/>
    <col min="16141" max="16141" width="13.85546875" style="1" customWidth="1"/>
    <col min="16142" max="16142" width="15" style="1" customWidth="1"/>
    <col min="16143" max="16143" width="18.7109375" style="1" customWidth="1"/>
    <col min="16144" max="16144" width="11.5703125" style="1" customWidth="1"/>
    <col min="16145" max="16145" width="7.28515625" style="1" bestFit="1" customWidth="1"/>
    <col min="16146" max="16146" width="14.140625" style="1" customWidth="1"/>
    <col min="16147" max="16150" width="11.42578125" style="1"/>
    <col min="16151" max="16151" width="7.140625" style="1" customWidth="1"/>
    <col min="16152" max="16384" width="11.42578125" style="1"/>
  </cols>
  <sheetData>
    <row r="1" spans="1:17" ht="21.95" customHeight="1">
      <c r="A1" s="193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5"/>
      <c r="O1" s="13"/>
    </row>
    <row r="2" spans="1:17" ht="60.75" customHeight="1">
      <c r="A2" s="196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8"/>
    </row>
    <row r="3" spans="1:17" ht="29.25" customHeight="1">
      <c r="A3" s="199" t="s">
        <v>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1"/>
    </row>
    <row r="4" spans="1:17" ht="5.25" hidden="1" customHeight="1">
      <c r="A4" s="202" t="s">
        <v>12</v>
      </c>
      <c r="B4" s="203"/>
      <c r="C4" s="206" t="s">
        <v>125</v>
      </c>
      <c r="D4" s="206"/>
      <c r="E4" s="206"/>
      <c r="F4" s="206"/>
      <c r="G4" s="206"/>
      <c r="H4" s="206"/>
      <c r="I4" s="208"/>
      <c r="J4" s="208"/>
      <c r="K4" s="209"/>
      <c r="L4" s="209"/>
      <c r="M4" s="106"/>
      <c r="N4" s="15"/>
    </row>
    <row r="5" spans="1:17" ht="18.75" customHeight="1">
      <c r="A5" s="204"/>
      <c r="B5" s="205"/>
      <c r="C5" s="207"/>
      <c r="D5" s="207"/>
      <c r="E5" s="207"/>
      <c r="F5" s="207"/>
      <c r="G5" s="207"/>
      <c r="H5" s="207"/>
      <c r="I5" s="210" t="s">
        <v>55</v>
      </c>
      <c r="J5" s="211"/>
      <c r="K5" s="215" t="s">
        <v>333</v>
      </c>
      <c r="L5" s="216"/>
      <c r="M5" s="216"/>
      <c r="N5" s="217"/>
      <c r="P5" s="1">
        <v>1.2557</v>
      </c>
    </row>
    <row r="6" spans="1:17" ht="17.100000000000001" customHeight="1">
      <c r="A6" s="214" t="s">
        <v>11</v>
      </c>
      <c r="B6" s="214"/>
      <c r="C6" s="207" t="s">
        <v>151</v>
      </c>
      <c r="D6" s="207"/>
      <c r="E6" s="207"/>
      <c r="F6" s="207"/>
      <c r="G6" s="207"/>
      <c r="H6" s="207"/>
      <c r="I6" s="212"/>
      <c r="J6" s="213"/>
      <c r="K6" s="218"/>
      <c r="L6" s="219"/>
      <c r="M6" s="219"/>
      <c r="N6" s="220"/>
      <c r="P6" s="18"/>
      <c r="Q6" s="18"/>
    </row>
    <row r="7" spans="1:17" ht="20.25" customHeight="1">
      <c r="A7" s="221" t="s">
        <v>61</v>
      </c>
      <c r="B7" s="221"/>
      <c r="C7" s="222" t="s">
        <v>128</v>
      </c>
      <c r="D7" s="223"/>
      <c r="E7" s="223"/>
      <c r="F7" s="223"/>
      <c r="G7" s="223"/>
      <c r="H7" s="224"/>
      <c r="I7" s="225" t="s">
        <v>334</v>
      </c>
      <c r="J7" s="226"/>
      <c r="K7" s="226"/>
      <c r="L7" s="226"/>
      <c r="M7" s="226"/>
      <c r="N7" s="227"/>
    </row>
    <row r="8" spans="1:17" ht="25.5" customHeight="1">
      <c r="A8" s="244" t="s">
        <v>335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</row>
    <row r="9" spans="1:17" ht="7.5" customHeight="1" thickBot="1">
      <c r="A9" s="245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7"/>
    </row>
    <row r="10" spans="1:17" ht="42.75" customHeight="1" thickTop="1">
      <c r="A10" s="55" t="s">
        <v>14</v>
      </c>
      <c r="B10" s="56"/>
      <c r="C10" s="248" t="s">
        <v>289</v>
      </c>
      <c r="D10" s="249"/>
      <c r="E10" s="249"/>
      <c r="F10" s="249"/>
      <c r="G10" s="249"/>
      <c r="H10" s="250"/>
      <c r="I10" s="57" t="s">
        <v>38</v>
      </c>
      <c r="J10" s="58" t="s">
        <v>39</v>
      </c>
      <c r="K10" s="59" t="s">
        <v>15</v>
      </c>
      <c r="L10" s="35"/>
      <c r="M10" s="108" t="s">
        <v>54</v>
      </c>
      <c r="N10" s="36" t="s">
        <v>2</v>
      </c>
    </row>
    <row r="11" spans="1:17" ht="20.25" customHeight="1">
      <c r="A11" s="40"/>
      <c r="B11" s="41"/>
      <c r="C11" s="251"/>
      <c r="D11" s="235"/>
      <c r="E11" s="235"/>
      <c r="F11" s="235"/>
      <c r="G11" s="235"/>
      <c r="H11" s="236"/>
      <c r="I11" s="42"/>
      <c r="J11" s="43"/>
      <c r="K11" s="44"/>
      <c r="L11" s="45"/>
      <c r="M11" s="45"/>
      <c r="N11" s="46"/>
    </row>
    <row r="12" spans="1:17" ht="20.25" customHeight="1">
      <c r="A12" s="47" t="s">
        <v>13</v>
      </c>
      <c r="B12" s="48"/>
      <c r="C12" s="190" t="s">
        <v>58</v>
      </c>
      <c r="D12" s="191"/>
      <c r="E12" s="191"/>
      <c r="F12" s="191"/>
      <c r="G12" s="191"/>
      <c r="H12" s="192"/>
      <c r="I12" s="49"/>
      <c r="J12" s="50"/>
      <c r="K12" s="51"/>
      <c r="L12" s="52"/>
      <c r="M12" s="52"/>
      <c r="N12" s="53"/>
    </row>
    <row r="13" spans="1:17" ht="20.25" customHeight="1">
      <c r="A13" s="54" t="s">
        <v>3</v>
      </c>
      <c r="B13" s="54">
        <v>90776</v>
      </c>
      <c r="C13" s="234" t="s">
        <v>60</v>
      </c>
      <c r="D13" s="235"/>
      <c r="E13" s="235"/>
      <c r="F13" s="235"/>
      <c r="G13" s="235"/>
      <c r="H13" s="236"/>
      <c r="I13" s="42" t="s">
        <v>59</v>
      </c>
      <c r="J13" s="43">
        <v>80</v>
      </c>
      <c r="K13" s="44">
        <v>23.72</v>
      </c>
      <c r="L13" s="45"/>
      <c r="M13" s="45">
        <f>K13*P5</f>
        <v>29.785204</v>
      </c>
      <c r="N13" s="46">
        <f>J13*M13</f>
        <v>2382.8163199999999</v>
      </c>
    </row>
    <row r="14" spans="1:17" ht="20.25" customHeight="1">
      <c r="A14" s="54" t="s">
        <v>190</v>
      </c>
      <c r="B14" s="54">
        <v>90778</v>
      </c>
      <c r="C14" s="234" t="s">
        <v>66</v>
      </c>
      <c r="D14" s="235"/>
      <c r="E14" s="235"/>
      <c r="F14" s="235"/>
      <c r="G14" s="235"/>
      <c r="H14" s="236"/>
      <c r="I14" s="42" t="s">
        <v>59</v>
      </c>
      <c r="J14" s="43">
        <v>60</v>
      </c>
      <c r="K14" s="44">
        <v>106.5</v>
      </c>
      <c r="L14" s="45"/>
      <c r="M14" s="45">
        <f>K14*P5</f>
        <v>133.73205000000002</v>
      </c>
      <c r="N14" s="46">
        <f>J14*M14</f>
        <v>8023.9230000000007</v>
      </c>
    </row>
    <row r="15" spans="1:17" ht="20.25" customHeight="1">
      <c r="A15" s="237" t="s">
        <v>4</v>
      </c>
      <c r="B15" s="238"/>
      <c r="C15" s="239"/>
      <c r="D15" s="239"/>
      <c r="E15" s="239"/>
      <c r="F15" s="239"/>
      <c r="G15" s="239"/>
      <c r="H15" s="239"/>
      <c r="I15" s="240"/>
      <c r="J15" s="241">
        <f>SUM(N13:N14)</f>
        <v>10406.739320000001</v>
      </c>
      <c r="K15" s="242"/>
      <c r="L15" s="242"/>
      <c r="M15" s="242"/>
      <c r="N15" s="243"/>
    </row>
    <row r="16" spans="1:17" ht="20.25" customHeight="1">
      <c r="A16" s="228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30"/>
    </row>
    <row r="17" spans="1:22" ht="22.5" customHeight="1">
      <c r="A17" s="47" t="s">
        <v>5</v>
      </c>
      <c r="B17" s="48"/>
      <c r="C17" s="190" t="s">
        <v>67</v>
      </c>
      <c r="D17" s="191"/>
      <c r="E17" s="191"/>
      <c r="F17" s="191"/>
      <c r="G17" s="191"/>
      <c r="H17" s="192"/>
      <c r="I17" s="49"/>
      <c r="J17" s="50"/>
      <c r="K17" s="51"/>
      <c r="L17" s="52"/>
      <c r="M17" s="52"/>
      <c r="N17" s="53"/>
    </row>
    <row r="18" spans="1:22" ht="31.5" customHeight="1">
      <c r="A18" s="54" t="s">
        <v>7</v>
      </c>
      <c r="B18" s="54">
        <v>99059</v>
      </c>
      <c r="C18" s="178" t="s">
        <v>68</v>
      </c>
      <c r="D18" s="179"/>
      <c r="E18" s="179"/>
      <c r="F18" s="179"/>
      <c r="G18" s="179"/>
      <c r="H18" s="180"/>
      <c r="I18" s="42" t="s">
        <v>65</v>
      </c>
      <c r="J18" s="43">
        <v>82</v>
      </c>
      <c r="K18" s="44">
        <v>45.78</v>
      </c>
      <c r="L18" s="45"/>
      <c r="M18" s="45">
        <f>K18*P5</f>
        <v>57.485946000000006</v>
      </c>
      <c r="N18" s="46">
        <f>J18*M18</f>
        <v>4713.8475720000006</v>
      </c>
      <c r="T18" s="104"/>
    </row>
    <row r="19" spans="1:22" ht="31.5" customHeight="1">
      <c r="A19" s="54" t="s">
        <v>202</v>
      </c>
      <c r="B19" s="54">
        <v>93584</v>
      </c>
      <c r="C19" s="187" t="s">
        <v>154</v>
      </c>
      <c r="D19" s="188"/>
      <c r="E19" s="188"/>
      <c r="F19" s="188"/>
      <c r="G19" s="188"/>
      <c r="H19" s="189"/>
      <c r="I19" s="42" t="s">
        <v>6</v>
      </c>
      <c r="J19" s="43">
        <v>24</v>
      </c>
      <c r="K19" s="44">
        <v>773.65</v>
      </c>
      <c r="L19" s="45"/>
      <c r="M19" s="45">
        <f>K19*P5</f>
        <v>971.47230500000001</v>
      </c>
      <c r="N19" s="46">
        <f>J19*M19</f>
        <v>23315.335319999998</v>
      </c>
      <c r="T19" s="104"/>
    </row>
    <row r="20" spans="1:22" ht="21" customHeight="1">
      <c r="A20" s="237" t="s">
        <v>4</v>
      </c>
      <c r="B20" s="238"/>
      <c r="C20" s="239"/>
      <c r="D20" s="239"/>
      <c r="E20" s="239"/>
      <c r="F20" s="239"/>
      <c r="G20" s="239"/>
      <c r="H20" s="239"/>
      <c r="I20" s="240"/>
      <c r="J20" s="241">
        <f>SUM(N18:N19)</f>
        <v>28029.182891999997</v>
      </c>
      <c r="K20" s="242"/>
      <c r="L20" s="242"/>
      <c r="M20" s="242"/>
      <c r="N20" s="243"/>
    </row>
    <row r="21" spans="1:22" ht="21" customHeight="1">
      <c r="A21" s="231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3"/>
    </row>
    <row r="22" spans="1:22" ht="21" customHeight="1">
      <c r="A22" s="47" t="s">
        <v>8</v>
      </c>
      <c r="B22" s="48"/>
      <c r="C22" s="190" t="s">
        <v>284</v>
      </c>
      <c r="D22" s="191"/>
      <c r="E22" s="191"/>
      <c r="F22" s="191"/>
      <c r="G22" s="191"/>
      <c r="H22" s="192"/>
      <c r="I22" s="49"/>
      <c r="J22" s="50"/>
      <c r="K22" s="51"/>
      <c r="L22" s="52"/>
      <c r="M22" s="52"/>
      <c r="N22" s="53"/>
    </row>
    <row r="23" spans="1:22" ht="32.25" customHeight="1">
      <c r="A23" s="54" t="s">
        <v>9</v>
      </c>
      <c r="B23" s="54">
        <v>96527</v>
      </c>
      <c r="C23" s="178" t="s">
        <v>76</v>
      </c>
      <c r="D23" s="179"/>
      <c r="E23" s="179"/>
      <c r="F23" s="179"/>
      <c r="G23" s="179"/>
      <c r="H23" s="180"/>
      <c r="I23" s="42" t="s">
        <v>10</v>
      </c>
      <c r="J23" s="43">
        <v>13.6</v>
      </c>
      <c r="K23" s="44">
        <v>100.42</v>
      </c>
      <c r="L23" s="45"/>
      <c r="M23" s="45">
        <f>K23*P5</f>
        <v>126.09739400000001</v>
      </c>
      <c r="N23" s="46">
        <f>J23*M23</f>
        <v>1714.9245584</v>
      </c>
    </row>
    <row r="24" spans="1:22" ht="27" customHeight="1">
      <c r="A24" s="54" t="s">
        <v>57</v>
      </c>
      <c r="B24" s="54">
        <v>92270</v>
      </c>
      <c r="C24" s="178" t="s">
        <v>77</v>
      </c>
      <c r="D24" s="179"/>
      <c r="E24" s="179"/>
      <c r="F24" s="179"/>
      <c r="G24" s="179"/>
      <c r="H24" s="180"/>
      <c r="I24" s="42" t="s">
        <v>6</v>
      </c>
      <c r="J24" s="43">
        <v>17.64</v>
      </c>
      <c r="K24" s="44">
        <v>123.64</v>
      </c>
      <c r="L24" s="45"/>
      <c r="M24" s="45">
        <f>K24*P5</f>
        <v>155.25474800000001</v>
      </c>
      <c r="N24" s="46">
        <f>J24*M24</f>
        <v>2738.69375472</v>
      </c>
    </row>
    <row r="25" spans="1:22" ht="34.5" customHeight="1">
      <c r="A25" s="54" t="s">
        <v>172</v>
      </c>
      <c r="B25" s="54">
        <v>102482</v>
      </c>
      <c r="C25" s="178" t="s">
        <v>177</v>
      </c>
      <c r="D25" s="179"/>
      <c r="E25" s="179"/>
      <c r="F25" s="179"/>
      <c r="G25" s="179"/>
      <c r="H25" s="180"/>
      <c r="I25" s="42" t="s">
        <v>6</v>
      </c>
      <c r="J25" s="43">
        <v>5.76</v>
      </c>
      <c r="K25" s="44">
        <v>428.74</v>
      </c>
      <c r="L25" s="45"/>
      <c r="M25" s="45">
        <f>K25*P5</f>
        <v>538.36881800000003</v>
      </c>
      <c r="N25" s="46">
        <f>J25*M25</f>
        <v>3101.00439168</v>
      </c>
    </row>
    <row r="26" spans="1:22" ht="34.5" customHeight="1">
      <c r="A26" s="54" t="s">
        <v>173</v>
      </c>
      <c r="B26" s="54">
        <v>96543</v>
      </c>
      <c r="C26" s="178" t="s">
        <v>175</v>
      </c>
      <c r="D26" s="179"/>
      <c r="E26" s="179"/>
      <c r="F26" s="179"/>
      <c r="G26" s="179"/>
      <c r="H26" s="180"/>
      <c r="I26" s="42" t="s">
        <v>171</v>
      </c>
      <c r="J26" s="43">
        <v>53.2</v>
      </c>
      <c r="K26" s="44">
        <v>20.63</v>
      </c>
      <c r="L26" s="45"/>
      <c r="M26" s="45">
        <f>K26*P5</f>
        <v>25.905090999999999</v>
      </c>
      <c r="N26" s="46">
        <f>J26*M26</f>
        <v>1378.1508412000001</v>
      </c>
    </row>
    <row r="27" spans="1:22" ht="34.5" customHeight="1">
      <c r="A27" s="54" t="s">
        <v>174</v>
      </c>
      <c r="B27" s="54">
        <v>96546</v>
      </c>
      <c r="C27" s="178" t="s">
        <v>176</v>
      </c>
      <c r="D27" s="179"/>
      <c r="E27" s="179"/>
      <c r="F27" s="179"/>
      <c r="G27" s="179"/>
      <c r="H27" s="180"/>
      <c r="I27" s="42" t="s">
        <v>171</v>
      </c>
      <c r="J27" s="43">
        <v>351.6</v>
      </c>
      <c r="K27" s="44">
        <v>17.27</v>
      </c>
      <c r="L27" s="45"/>
      <c r="M27" s="45">
        <f>K27*P5</f>
        <v>21.685939000000001</v>
      </c>
      <c r="N27" s="46">
        <f>J27*M27</f>
        <v>7624.7761524000007</v>
      </c>
    </row>
    <row r="28" spans="1:22" ht="21" customHeight="1">
      <c r="A28" s="237" t="s">
        <v>4</v>
      </c>
      <c r="B28" s="238"/>
      <c r="C28" s="239"/>
      <c r="D28" s="239"/>
      <c r="E28" s="239"/>
      <c r="F28" s="239"/>
      <c r="G28" s="239"/>
      <c r="H28" s="239"/>
      <c r="I28" s="240"/>
      <c r="J28" s="241">
        <f>SUM(N23:N27)</f>
        <v>16557.549698400002</v>
      </c>
      <c r="K28" s="242"/>
      <c r="L28" s="242"/>
      <c r="M28" s="242"/>
      <c r="N28" s="243"/>
    </row>
    <row r="29" spans="1:22" ht="22.5" customHeight="1">
      <c r="A29" s="228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30"/>
    </row>
    <row r="30" spans="1:22" s="5" customFormat="1" ht="21" customHeight="1" thickBot="1">
      <c r="A30" s="37" t="s">
        <v>0</v>
      </c>
      <c r="B30" s="38"/>
      <c r="C30" s="252" t="s">
        <v>285</v>
      </c>
      <c r="D30" s="253"/>
      <c r="E30" s="253"/>
      <c r="F30" s="253"/>
      <c r="G30" s="253"/>
      <c r="H30" s="254"/>
      <c r="I30" s="39"/>
      <c r="J30" s="39"/>
      <c r="K30" s="39"/>
      <c r="L30" s="39"/>
      <c r="M30" s="39"/>
      <c r="N30" s="39"/>
      <c r="O30" s="4"/>
      <c r="P30" s="75"/>
      <c r="Q30" s="75"/>
      <c r="T30" s="1"/>
      <c r="U30" s="1"/>
      <c r="V30" s="1"/>
    </row>
    <row r="31" spans="1:22" s="5" customFormat="1" ht="30" customHeight="1" thickTop="1" thickBot="1">
      <c r="A31" s="72" t="s">
        <v>52</v>
      </c>
      <c r="B31" s="14">
        <v>92269</v>
      </c>
      <c r="C31" s="157" t="s">
        <v>78</v>
      </c>
      <c r="D31" s="158"/>
      <c r="E31" s="158"/>
      <c r="F31" s="158"/>
      <c r="G31" s="158"/>
      <c r="H31" s="159"/>
      <c r="I31" s="34" t="s">
        <v>6</v>
      </c>
      <c r="J31" s="43">
        <v>5.9</v>
      </c>
      <c r="K31" s="44">
        <v>156.91</v>
      </c>
      <c r="L31" s="45"/>
      <c r="M31" s="45">
        <f>K31*P5</f>
        <v>197.03188700000001</v>
      </c>
      <c r="N31" s="46">
        <f t="shared" ref="N31:N37" si="0">J31*M31</f>
        <v>1162.4881333000001</v>
      </c>
      <c r="O31" s="76"/>
      <c r="P31" s="75"/>
      <c r="Q31" s="77"/>
      <c r="T31" s="1"/>
      <c r="U31" s="1"/>
      <c r="V31" s="1"/>
    </row>
    <row r="32" spans="1:22" s="5" customFormat="1" ht="33" customHeight="1" thickTop="1" thickBot="1">
      <c r="A32" s="72" t="s">
        <v>53</v>
      </c>
      <c r="B32" s="14">
        <v>102475</v>
      </c>
      <c r="C32" s="157" t="s">
        <v>56</v>
      </c>
      <c r="D32" s="158"/>
      <c r="E32" s="158"/>
      <c r="F32" s="158"/>
      <c r="G32" s="158"/>
      <c r="H32" s="159"/>
      <c r="I32" s="34" t="s">
        <v>6</v>
      </c>
      <c r="J32" s="43">
        <v>12.46</v>
      </c>
      <c r="K32" s="44">
        <v>408.91</v>
      </c>
      <c r="L32" s="45"/>
      <c r="M32" s="45">
        <f>K32*P5</f>
        <v>513.46828700000003</v>
      </c>
      <c r="N32" s="46">
        <f t="shared" si="0"/>
        <v>6397.8148560200007</v>
      </c>
      <c r="O32" s="76"/>
      <c r="P32" s="75"/>
      <c r="Q32" s="77"/>
      <c r="T32" s="1"/>
      <c r="U32" s="1"/>
      <c r="V32" s="1"/>
    </row>
    <row r="33" spans="1:22" s="5" customFormat="1" ht="33" customHeight="1" thickTop="1" thickBot="1">
      <c r="A33" s="72" t="s">
        <v>178</v>
      </c>
      <c r="B33" s="14">
        <v>101963</v>
      </c>
      <c r="C33" s="157" t="s">
        <v>183</v>
      </c>
      <c r="D33" s="158"/>
      <c r="E33" s="158"/>
      <c r="F33" s="158"/>
      <c r="G33" s="158"/>
      <c r="H33" s="159"/>
      <c r="I33" s="34" t="s">
        <v>6</v>
      </c>
      <c r="J33" s="43">
        <v>149.76</v>
      </c>
      <c r="K33" s="44">
        <v>193.51</v>
      </c>
      <c r="L33" s="45"/>
      <c r="M33" s="45">
        <f>K33*P5</f>
        <v>242.99050700000001</v>
      </c>
      <c r="N33" s="46">
        <f t="shared" si="0"/>
        <v>36390.25832832</v>
      </c>
      <c r="O33" s="76"/>
      <c r="P33" s="75"/>
      <c r="Q33" s="77"/>
      <c r="T33" s="1"/>
      <c r="U33" s="1"/>
      <c r="V33" s="1"/>
    </row>
    <row r="34" spans="1:22" s="5" customFormat="1" ht="33" customHeight="1" thickTop="1" thickBot="1">
      <c r="A34" s="72" t="s">
        <v>179</v>
      </c>
      <c r="B34" s="14">
        <v>92775</v>
      </c>
      <c r="C34" s="157" t="s">
        <v>348</v>
      </c>
      <c r="D34" s="158"/>
      <c r="E34" s="158"/>
      <c r="F34" s="158"/>
      <c r="G34" s="158"/>
      <c r="H34" s="159"/>
      <c r="I34" s="34" t="s">
        <v>6</v>
      </c>
      <c r="J34" s="43">
        <v>444.3</v>
      </c>
      <c r="K34" s="44">
        <v>20.66</v>
      </c>
      <c r="L34" s="45"/>
      <c r="M34" s="45">
        <f>K34*P5</f>
        <v>25.942762000000002</v>
      </c>
      <c r="N34" s="46">
        <f t="shared" si="0"/>
        <v>11526.369156600002</v>
      </c>
      <c r="O34" s="76"/>
      <c r="P34" s="75"/>
      <c r="Q34" s="77"/>
      <c r="T34" s="1"/>
      <c r="U34" s="1"/>
      <c r="V34" s="1"/>
    </row>
    <row r="35" spans="1:22" s="5" customFormat="1" ht="33" customHeight="1" thickTop="1" thickBot="1">
      <c r="A35" s="72" t="s">
        <v>180</v>
      </c>
      <c r="B35" s="14">
        <v>92776</v>
      </c>
      <c r="C35" s="157" t="s">
        <v>350</v>
      </c>
      <c r="D35" s="158"/>
      <c r="E35" s="158"/>
      <c r="F35" s="158"/>
      <c r="G35" s="158"/>
      <c r="H35" s="159"/>
      <c r="I35" s="34" t="s">
        <v>6</v>
      </c>
      <c r="J35" s="43">
        <v>278.8</v>
      </c>
      <c r="K35" s="44">
        <v>20.03</v>
      </c>
      <c r="L35" s="45"/>
      <c r="M35" s="45">
        <f>K35*P5</f>
        <v>25.151671000000004</v>
      </c>
      <c r="N35" s="46">
        <f t="shared" si="0"/>
        <v>7012.2858748000017</v>
      </c>
      <c r="O35" s="76"/>
      <c r="P35" s="75"/>
      <c r="Q35" s="77"/>
      <c r="T35" s="1"/>
      <c r="U35" s="1"/>
      <c r="V35" s="1"/>
    </row>
    <row r="36" spans="1:22" s="5" customFormat="1" ht="33" customHeight="1" thickTop="1" thickBot="1">
      <c r="A36" s="72" t="s">
        <v>181</v>
      </c>
      <c r="B36" s="14">
        <v>92777</v>
      </c>
      <c r="C36" s="157" t="s">
        <v>349</v>
      </c>
      <c r="D36" s="158"/>
      <c r="E36" s="158"/>
      <c r="F36" s="158"/>
      <c r="G36" s="158"/>
      <c r="H36" s="159"/>
      <c r="I36" s="34" t="s">
        <v>6</v>
      </c>
      <c r="J36" s="43">
        <v>88.6</v>
      </c>
      <c r="K36" s="44">
        <v>19.100000000000001</v>
      </c>
      <c r="L36" s="45"/>
      <c r="M36" s="45">
        <f>K36*P5</f>
        <v>23.983870000000003</v>
      </c>
      <c r="N36" s="46">
        <f t="shared" si="0"/>
        <v>2124.9708820000001</v>
      </c>
      <c r="O36" s="76"/>
      <c r="P36" s="75"/>
      <c r="Q36" s="77"/>
      <c r="T36" s="1"/>
      <c r="U36" s="1"/>
      <c r="V36" s="1"/>
    </row>
    <row r="37" spans="1:22" s="5" customFormat="1" ht="33" customHeight="1" thickTop="1" thickBot="1">
      <c r="A37" s="72" t="s">
        <v>182</v>
      </c>
      <c r="B37" s="14">
        <v>92762</v>
      </c>
      <c r="C37" s="157" t="s">
        <v>351</v>
      </c>
      <c r="D37" s="158"/>
      <c r="E37" s="158"/>
      <c r="F37" s="158"/>
      <c r="G37" s="158"/>
      <c r="H37" s="159"/>
      <c r="I37" s="34" t="s">
        <v>6</v>
      </c>
      <c r="J37" s="43">
        <v>1056</v>
      </c>
      <c r="K37" s="44">
        <v>16.2</v>
      </c>
      <c r="L37" s="45"/>
      <c r="M37" s="45">
        <f>K37*P5</f>
        <v>20.34234</v>
      </c>
      <c r="N37" s="46">
        <f t="shared" si="0"/>
        <v>21481.511040000001</v>
      </c>
      <c r="O37" s="76"/>
      <c r="P37" s="75"/>
      <c r="Q37" s="77"/>
      <c r="T37" s="1"/>
      <c r="U37" s="1"/>
      <c r="V37" s="1"/>
    </row>
    <row r="38" spans="1:22" ht="20.25" customHeight="1" thickTop="1">
      <c r="A38" s="160" t="s">
        <v>4</v>
      </c>
      <c r="B38" s="161"/>
      <c r="C38" s="162"/>
      <c r="D38" s="162"/>
      <c r="E38" s="162"/>
      <c r="F38" s="162"/>
      <c r="G38" s="162"/>
      <c r="H38" s="162"/>
      <c r="I38" s="163"/>
      <c r="J38" s="168">
        <f>SUM(N31:N37)</f>
        <v>86095.698271040004</v>
      </c>
      <c r="K38" s="169"/>
      <c r="L38" s="169"/>
      <c r="M38" s="169"/>
      <c r="N38" s="170"/>
      <c r="O38" s="76"/>
      <c r="P38" s="7"/>
      <c r="Q38" s="7"/>
    </row>
    <row r="39" spans="1:22" ht="20.25" customHeight="1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76"/>
      <c r="P39" s="7"/>
      <c r="Q39" s="7"/>
    </row>
    <row r="40" spans="1:22" ht="21" customHeight="1">
      <c r="A40" s="47" t="s">
        <v>191</v>
      </c>
      <c r="B40" s="48"/>
      <c r="C40" s="190" t="s">
        <v>286</v>
      </c>
      <c r="D40" s="191"/>
      <c r="E40" s="191"/>
      <c r="F40" s="191"/>
      <c r="G40" s="191"/>
      <c r="H40" s="192"/>
      <c r="I40" s="49"/>
      <c r="J40" s="50"/>
      <c r="K40" s="51"/>
      <c r="L40" s="52"/>
      <c r="M40" s="52"/>
      <c r="N40" s="53"/>
      <c r="O40" s="76"/>
      <c r="P40" s="7"/>
      <c r="Q40" s="7"/>
    </row>
    <row r="41" spans="1:22" ht="45" customHeight="1">
      <c r="A41" s="54" t="s">
        <v>203</v>
      </c>
      <c r="B41" s="54">
        <v>103328</v>
      </c>
      <c r="C41" s="178" t="s">
        <v>347</v>
      </c>
      <c r="D41" s="179"/>
      <c r="E41" s="179"/>
      <c r="F41" s="179"/>
      <c r="G41" s="179"/>
      <c r="H41" s="180"/>
      <c r="I41" s="42" t="s">
        <v>6</v>
      </c>
      <c r="J41" s="43">
        <v>324.64</v>
      </c>
      <c r="K41" s="44">
        <v>79.06</v>
      </c>
      <c r="L41" s="45"/>
      <c r="M41" s="45">
        <f>K41*P5</f>
        <v>99.275642000000005</v>
      </c>
      <c r="N41" s="46">
        <f>J41*M41</f>
        <v>32228.844418879999</v>
      </c>
      <c r="O41" s="76"/>
      <c r="P41" s="7"/>
      <c r="Q41" s="7"/>
    </row>
    <row r="42" spans="1:22" ht="17.25" customHeight="1">
      <c r="A42" s="160" t="s">
        <v>4</v>
      </c>
      <c r="B42" s="161"/>
      <c r="C42" s="162"/>
      <c r="D42" s="162"/>
      <c r="E42" s="162"/>
      <c r="F42" s="162"/>
      <c r="G42" s="162"/>
      <c r="H42" s="162"/>
      <c r="I42" s="163"/>
      <c r="J42" s="168">
        <f>SUM(N41:N41)</f>
        <v>32228.844418879999</v>
      </c>
      <c r="K42" s="169"/>
      <c r="L42" s="169"/>
      <c r="M42" s="169"/>
      <c r="N42" s="170"/>
      <c r="O42" s="16"/>
      <c r="P42" s="7"/>
      <c r="Q42" s="7"/>
    </row>
    <row r="43" spans="1:22" ht="22.5" customHeight="1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"/>
      <c r="P43" s="7"/>
      <c r="Q43" s="7"/>
    </row>
    <row r="44" spans="1:22" ht="18.75" customHeight="1" thickBot="1">
      <c r="A44" s="37" t="s">
        <v>192</v>
      </c>
      <c r="B44" s="38"/>
      <c r="C44" s="154" t="s">
        <v>69</v>
      </c>
      <c r="D44" s="155"/>
      <c r="E44" s="155"/>
      <c r="F44" s="155"/>
      <c r="G44" s="155"/>
      <c r="H44" s="156"/>
      <c r="I44" s="39"/>
      <c r="J44" s="39"/>
      <c r="K44" s="39"/>
      <c r="L44" s="39"/>
      <c r="M44" s="39"/>
      <c r="N44" s="39"/>
      <c r="O44" s="16"/>
      <c r="P44" s="7"/>
      <c r="Q44" s="7"/>
    </row>
    <row r="45" spans="1:22" ht="48" customHeight="1" thickTop="1" thickBot="1">
      <c r="A45" s="72" t="s">
        <v>204</v>
      </c>
      <c r="B45" s="14">
        <v>92539</v>
      </c>
      <c r="C45" s="255" t="s">
        <v>239</v>
      </c>
      <c r="D45" s="256"/>
      <c r="E45" s="256"/>
      <c r="F45" s="256"/>
      <c r="G45" s="256"/>
      <c r="H45" s="257"/>
      <c r="I45" s="34" t="s">
        <v>6</v>
      </c>
      <c r="J45" s="43">
        <v>149.77000000000001</v>
      </c>
      <c r="K45" s="44">
        <v>55.95</v>
      </c>
      <c r="L45" s="45"/>
      <c r="M45" s="45">
        <f>K45*P5</f>
        <v>70.256415000000004</v>
      </c>
      <c r="N45" s="46">
        <f>J45*M45</f>
        <v>10522.30327455</v>
      </c>
      <c r="O45" s="16"/>
      <c r="P45" s="7"/>
      <c r="Q45" s="7"/>
    </row>
    <row r="46" spans="1:22" ht="37.5" customHeight="1" thickTop="1" thickBot="1">
      <c r="A46" s="72" t="s">
        <v>205</v>
      </c>
      <c r="B46" s="14">
        <v>94195</v>
      </c>
      <c r="C46" s="157" t="s">
        <v>79</v>
      </c>
      <c r="D46" s="158"/>
      <c r="E46" s="158"/>
      <c r="F46" s="158"/>
      <c r="G46" s="158"/>
      <c r="H46" s="159"/>
      <c r="I46" s="34" t="s">
        <v>6</v>
      </c>
      <c r="J46" s="43">
        <v>182</v>
      </c>
      <c r="K46" s="44">
        <v>42.85</v>
      </c>
      <c r="L46" s="45"/>
      <c r="M46" s="45">
        <f>K46*P5</f>
        <v>53.806745000000006</v>
      </c>
      <c r="N46" s="46">
        <f>J46*M46</f>
        <v>9792.8275900000008</v>
      </c>
      <c r="O46" s="16"/>
      <c r="P46" s="7"/>
      <c r="Q46" s="7"/>
    </row>
    <row r="47" spans="1:22" ht="37.5" customHeight="1" thickTop="1" thickBot="1">
      <c r="A47" s="72" t="s">
        <v>206</v>
      </c>
      <c r="B47" s="14">
        <v>100358</v>
      </c>
      <c r="C47" s="157" t="s">
        <v>99</v>
      </c>
      <c r="D47" s="158"/>
      <c r="E47" s="158"/>
      <c r="F47" s="158"/>
      <c r="G47" s="158"/>
      <c r="H47" s="159"/>
      <c r="I47" s="34" t="s">
        <v>100</v>
      </c>
      <c r="J47" s="43">
        <v>5</v>
      </c>
      <c r="K47" s="44">
        <v>1075.0999999999999</v>
      </c>
      <c r="L47" s="45"/>
      <c r="M47" s="45">
        <f>K47*P5</f>
        <v>1350.00307</v>
      </c>
      <c r="N47" s="46">
        <f>J47*M47</f>
        <v>6750.0153499999997</v>
      </c>
      <c r="O47" s="16"/>
      <c r="P47" s="7"/>
      <c r="Q47" s="7"/>
    </row>
    <row r="48" spans="1:22" ht="37.5" customHeight="1" thickTop="1" thickBot="1">
      <c r="A48" s="72" t="s">
        <v>207</v>
      </c>
      <c r="B48" s="14">
        <v>92551</v>
      </c>
      <c r="C48" s="157" t="s">
        <v>101</v>
      </c>
      <c r="D48" s="158"/>
      <c r="E48" s="158"/>
      <c r="F48" s="158"/>
      <c r="G48" s="158"/>
      <c r="H48" s="159"/>
      <c r="I48" s="34" t="s">
        <v>100</v>
      </c>
      <c r="J48" s="43">
        <v>7</v>
      </c>
      <c r="K48" s="44">
        <v>1805.02</v>
      </c>
      <c r="L48" s="45"/>
      <c r="M48" s="45">
        <f>K48*P5</f>
        <v>2266.5636140000001</v>
      </c>
      <c r="N48" s="46">
        <f>J48*M48</f>
        <v>15865.945298000001</v>
      </c>
      <c r="O48" s="16"/>
      <c r="P48" s="7"/>
      <c r="Q48" s="7"/>
    </row>
    <row r="49" spans="1:17" ht="37.5" customHeight="1" thickTop="1" thickBot="1">
      <c r="A49" s="72" t="s">
        <v>264</v>
      </c>
      <c r="B49" s="14">
        <v>94221</v>
      </c>
      <c r="C49" s="157" t="s">
        <v>287</v>
      </c>
      <c r="D49" s="158"/>
      <c r="E49" s="158"/>
      <c r="F49" s="158"/>
      <c r="G49" s="158"/>
      <c r="H49" s="159"/>
      <c r="I49" s="34" t="s">
        <v>65</v>
      </c>
      <c r="J49" s="43">
        <v>11.85</v>
      </c>
      <c r="K49" s="44">
        <v>26</v>
      </c>
      <c r="L49" s="45"/>
      <c r="M49" s="45">
        <f>K49*P5</f>
        <v>32.648200000000003</v>
      </c>
      <c r="N49" s="46">
        <f>J49*M49</f>
        <v>386.88117</v>
      </c>
      <c r="O49" s="16"/>
      <c r="P49" s="7"/>
      <c r="Q49" s="7"/>
    </row>
    <row r="50" spans="1:17" ht="19.5" customHeight="1" thickTop="1">
      <c r="A50" s="160" t="s">
        <v>4</v>
      </c>
      <c r="B50" s="161"/>
      <c r="C50" s="162"/>
      <c r="D50" s="162"/>
      <c r="E50" s="162"/>
      <c r="F50" s="162"/>
      <c r="G50" s="162"/>
      <c r="H50" s="162"/>
      <c r="I50" s="163"/>
      <c r="J50" s="168">
        <f>SUM(N45:N49)</f>
        <v>43317.972682550004</v>
      </c>
      <c r="K50" s="169"/>
      <c r="L50" s="169"/>
      <c r="M50" s="169"/>
      <c r="N50" s="170"/>
      <c r="O50" s="16"/>
      <c r="P50" s="7"/>
      <c r="Q50" s="7"/>
    </row>
    <row r="51" spans="1:17" ht="19.5" customHeight="1">
      <c r="A51" s="164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"/>
      <c r="P51" s="7"/>
      <c r="Q51" s="7"/>
    </row>
    <row r="52" spans="1:17" ht="21.75" customHeight="1" thickBot="1">
      <c r="A52" s="37" t="s">
        <v>193</v>
      </c>
      <c r="B52" s="38"/>
      <c r="C52" s="154" t="s">
        <v>70</v>
      </c>
      <c r="D52" s="155"/>
      <c r="E52" s="155"/>
      <c r="F52" s="155"/>
      <c r="G52" s="155"/>
      <c r="H52" s="156"/>
      <c r="I52" s="39"/>
      <c r="J52" s="39"/>
      <c r="K52" s="39"/>
      <c r="L52" s="39"/>
      <c r="M52" s="39"/>
      <c r="N52" s="39"/>
      <c r="O52" s="16"/>
      <c r="P52" s="7"/>
      <c r="Q52" s="7"/>
    </row>
    <row r="53" spans="1:17" ht="42.75" customHeight="1" thickTop="1" thickBot="1">
      <c r="A53" s="72" t="s">
        <v>208</v>
      </c>
      <c r="B53" s="14">
        <v>94570</v>
      </c>
      <c r="C53" s="157" t="s">
        <v>104</v>
      </c>
      <c r="D53" s="158"/>
      <c r="E53" s="158"/>
      <c r="F53" s="158"/>
      <c r="G53" s="158"/>
      <c r="H53" s="159"/>
      <c r="I53" s="34" t="s">
        <v>100</v>
      </c>
      <c r="J53" s="43">
        <v>12.65</v>
      </c>
      <c r="K53" s="44">
        <v>473.39</v>
      </c>
      <c r="L53" s="45"/>
      <c r="M53" s="45">
        <f>K53*P5</f>
        <v>594.43582300000003</v>
      </c>
      <c r="N53" s="46">
        <f>J53*M53</f>
        <v>7519.6131609500007</v>
      </c>
      <c r="O53" s="16"/>
      <c r="P53" s="7"/>
      <c r="Q53" s="7"/>
    </row>
    <row r="54" spans="1:17" ht="45" customHeight="1" thickTop="1" thickBot="1">
      <c r="A54" s="72" t="s">
        <v>209</v>
      </c>
      <c r="B54" s="14">
        <v>94559</v>
      </c>
      <c r="C54" s="157" t="s">
        <v>105</v>
      </c>
      <c r="D54" s="158"/>
      <c r="E54" s="158"/>
      <c r="F54" s="158"/>
      <c r="G54" s="158"/>
      <c r="H54" s="159"/>
      <c r="I54" s="34" t="s">
        <v>6</v>
      </c>
      <c r="J54" s="43">
        <v>0.96</v>
      </c>
      <c r="K54" s="44">
        <v>646.6</v>
      </c>
      <c r="L54" s="45"/>
      <c r="M54" s="45">
        <f>K54*P5</f>
        <v>811.93562000000009</v>
      </c>
      <c r="N54" s="46">
        <f>J54*M54</f>
        <v>779.45819520000009</v>
      </c>
      <c r="O54" s="16"/>
      <c r="P54" s="7"/>
      <c r="Q54" s="7"/>
    </row>
    <row r="55" spans="1:17" ht="34.5" customHeight="1" thickTop="1" thickBot="1">
      <c r="A55" s="72" t="s">
        <v>210</v>
      </c>
      <c r="B55" s="14">
        <v>102168</v>
      </c>
      <c r="C55" s="157" t="s">
        <v>106</v>
      </c>
      <c r="D55" s="158"/>
      <c r="E55" s="158"/>
      <c r="F55" s="158"/>
      <c r="G55" s="158"/>
      <c r="H55" s="159"/>
      <c r="I55" s="34" t="s">
        <v>6</v>
      </c>
      <c r="J55" s="43">
        <v>1.1000000000000001</v>
      </c>
      <c r="K55" s="44">
        <v>560.25</v>
      </c>
      <c r="L55" s="45"/>
      <c r="M55" s="45">
        <f>K55*P5</f>
        <v>703.50592500000005</v>
      </c>
      <c r="N55" s="46">
        <f>J55*M55</f>
        <v>773.85651750000011</v>
      </c>
      <c r="O55" s="16"/>
      <c r="P55" s="7"/>
      <c r="Q55" s="7"/>
    </row>
    <row r="56" spans="1:17" ht="34.5" customHeight="1" thickTop="1" thickBot="1">
      <c r="A56" s="72" t="s">
        <v>211</v>
      </c>
      <c r="B56" s="14">
        <v>91338</v>
      </c>
      <c r="C56" s="157" t="s">
        <v>107</v>
      </c>
      <c r="D56" s="158"/>
      <c r="E56" s="158"/>
      <c r="F56" s="158"/>
      <c r="G56" s="158"/>
      <c r="H56" s="159"/>
      <c r="I56" s="34" t="s">
        <v>6</v>
      </c>
      <c r="J56" s="43">
        <v>26.46</v>
      </c>
      <c r="K56" s="44">
        <v>861.51</v>
      </c>
      <c r="L56" s="45"/>
      <c r="M56" s="45">
        <f>K56*P5</f>
        <v>1081.7981070000001</v>
      </c>
      <c r="N56" s="46">
        <f>J56*M56</f>
        <v>28624.377911220003</v>
      </c>
      <c r="O56" s="16"/>
      <c r="P56" s="7"/>
      <c r="Q56" s="7"/>
    </row>
    <row r="57" spans="1:17" ht="34.5" customHeight="1" thickTop="1" thickBot="1">
      <c r="A57" s="72" t="s">
        <v>212</v>
      </c>
      <c r="B57" s="139">
        <v>37561</v>
      </c>
      <c r="C57" s="151" t="s">
        <v>148</v>
      </c>
      <c r="D57" s="152"/>
      <c r="E57" s="152"/>
      <c r="F57" s="152"/>
      <c r="G57" s="152"/>
      <c r="H57" s="153"/>
      <c r="I57" s="140" t="s">
        <v>6</v>
      </c>
      <c r="J57" s="43">
        <v>3.15</v>
      </c>
      <c r="K57" s="44">
        <v>571.4</v>
      </c>
      <c r="L57" s="45"/>
      <c r="M57" s="45">
        <f>K57*P61</f>
        <v>717.50698</v>
      </c>
      <c r="N57" s="46">
        <f>J57*M57</f>
        <v>2260.1469870000001</v>
      </c>
      <c r="O57" s="16"/>
      <c r="P57" s="7"/>
      <c r="Q57" s="7"/>
    </row>
    <row r="58" spans="1:17" ht="24.75" customHeight="1" thickTop="1">
      <c r="A58" s="160" t="s">
        <v>4</v>
      </c>
      <c r="B58" s="161"/>
      <c r="C58" s="162"/>
      <c r="D58" s="162"/>
      <c r="E58" s="162"/>
      <c r="F58" s="162"/>
      <c r="G58" s="162"/>
      <c r="H58" s="162"/>
      <c r="I58" s="163"/>
      <c r="J58" s="168">
        <f>SUM(N53:N57)</f>
        <v>39957.452771870005</v>
      </c>
      <c r="K58" s="169"/>
      <c r="L58" s="169"/>
      <c r="M58" s="169"/>
      <c r="N58" s="170"/>
      <c r="O58" s="16"/>
      <c r="P58" s="7"/>
      <c r="Q58" s="7"/>
    </row>
    <row r="59" spans="1:17" ht="20.25" customHeight="1">
      <c r="A59" s="165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7"/>
      <c r="O59" s="16"/>
      <c r="P59" s="7"/>
      <c r="Q59" s="7"/>
    </row>
    <row r="60" spans="1:17" ht="21.75" customHeight="1" thickBot="1">
      <c r="A60" s="37" t="s">
        <v>194</v>
      </c>
      <c r="B60" s="38"/>
      <c r="C60" s="154" t="s">
        <v>71</v>
      </c>
      <c r="D60" s="155"/>
      <c r="E60" s="155"/>
      <c r="F60" s="155"/>
      <c r="G60" s="155"/>
      <c r="H60" s="156"/>
      <c r="I60" s="39"/>
      <c r="J60" s="39"/>
      <c r="K60" s="39"/>
      <c r="L60" s="39"/>
      <c r="M60" s="39"/>
      <c r="N60" s="39"/>
      <c r="O60" s="16"/>
      <c r="P60" s="7"/>
      <c r="Q60" s="7"/>
    </row>
    <row r="61" spans="1:17" ht="36.75" customHeight="1" thickTop="1" thickBot="1">
      <c r="A61" s="72" t="s">
        <v>213</v>
      </c>
      <c r="B61" s="14">
        <v>87879</v>
      </c>
      <c r="C61" s="157" t="s">
        <v>143</v>
      </c>
      <c r="D61" s="158"/>
      <c r="E61" s="158"/>
      <c r="F61" s="158"/>
      <c r="G61" s="158"/>
      <c r="H61" s="159"/>
      <c r="I61" s="34" t="s">
        <v>6</v>
      </c>
      <c r="J61" s="43">
        <v>649.27</v>
      </c>
      <c r="K61" s="44">
        <v>3.41</v>
      </c>
      <c r="L61" s="45"/>
      <c r="M61" s="45">
        <f>K61*P5</f>
        <v>4.2819370000000001</v>
      </c>
      <c r="N61" s="46">
        <f t="shared" ref="N61:N65" si="1">J61*M61</f>
        <v>2780.1332359899998</v>
      </c>
      <c r="O61" s="16"/>
      <c r="P61" s="1">
        <v>1.2557</v>
      </c>
      <c r="Q61" s="7"/>
    </row>
    <row r="62" spans="1:17" ht="39.75" customHeight="1" thickTop="1" thickBot="1">
      <c r="A62" s="72" t="s">
        <v>214</v>
      </c>
      <c r="B62" s="14">
        <v>87884</v>
      </c>
      <c r="C62" s="157" t="s">
        <v>146</v>
      </c>
      <c r="D62" s="158"/>
      <c r="E62" s="158"/>
      <c r="F62" s="158"/>
      <c r="G62" s="158"/>
      <c r="H62" s="159"/>
      <c r="I62" s="34" t="s">
        <v>6</v>
      </c>
      <c r="J62" s="43">
        <v>135.05000000000001</v>
      </c>
      <c r="K62" s="44">
        <v>9.3000000000000007</v>
      </c>
      <c r="L62" s="45"/>
      <c r="M62" s="45">
        <f>K62*P5</f>
        <v>11.67801</v>
      </c>
      <c r="N62" s="46">
        <f t="shared" si="1"/>
        <v>1577.1152505000002</v>
      </c>
      <c r="O62" s="16"/>
      <c r="P62" s="7"/>
      <c r="Q62" s="7"/>
    </row>
    <row r="63" spans="1:17" ht="46.5" customHeight="1" thickTop="1" thickBot="1">
      <c r="A63" s="72" t="s">
        <v>215</v>
      </c>
      <c r="B63" s="14">
        <v>87547</v>
      </c>
      <c r="C63" s="258" t="s">
        <v>144</v>
      </c>
      <c r="D63" s="259"/>
      <c r="E63" s="259"/>
      <c r="F63" s="259"/>
      <c r="G63" s="259"/>
      <c r="H63" s="260"/>
      <c r="I63" s="34" t="s">
        <v>6</v>
      </c>
      <c r="J63" s="43">
        <v>135.05000000000001</v>
      </c>
      <c r="K63" s="44">
        <v>18.5</v>
      </c>
      <c r="L63" s="45"/>
      <c r="M63" s="45">
        <f>K63*P61</f>
        <v>23.230450000000001</v>
      </c>
      <c r="N63" s="46">
        <f t="shared" ref="N63" si="2">J63*M63</f>
        <v>3137.2722725000003</v>
      </c>
      <c r="O63" s="16"/>
      <c r="P63" s="7"/>
      <c r="Q63" s="7"/>
    </row>
    <row r="64" spans="1:17" ht="51.75" customHeight="1" thickTop="1" thickBot="1">
      <c r="A64" s="72" t="s">
        <v>216</v>
      </c>
      <c r="B64" s="14">
        <v>89173</v>
      </c>
      <c r="C64" s="157" t="s">
        <v>147</v>
      </c>
      <c r="D64" s="158"/>
      <c r="E64" s="158"/>
      <c r="F64" s="158"/>
      <c r="G64" s="158"/>
      <c r="H64" s="159"/>
      <c r="I64" s="34" t="s">
        <v>6</v>
      </c>
      <c r="J64" s="43">
        <v>392.53</v>
      </c>
      <c r="K64" s="44">
        <v>28.78</v>
      </c>
      <c r="L64" s="45"/>
      <c r="M64" s="45">
        <f>K64*P5</f>
        <v>36.139046</v>
      </c>
      <c r="N64" s="46">
        <f t="shared" si="1"/>
        <v>14185.659726379999</v>
      </c>
      <c r="O64" s="16"/>
      <c r="P64" s="7"/>
      <c r="Q64" s="7"/>
    </row>
    <row r="65" spans="1:17" ht="60" customHeight="1" thickTop="1" thickBot="1">
      <c r="A65" s="72" t="s">
        <v>217</v>
      </c>
      <c r="B65" s="14">
        <v>87549</v>
      </c>
      <c r="C65" s="157" t="s">
        <v>145</v>
      </c>
      <c r="D65" s="158"/>
      <c r="E65" s="158"/>
      <c r="F65" s="158"/>
      <c r="G65" s="158"/>
      <c r="H65" s="159"/>
      <c r="I65" s="34" t="s">
        <v>6</v>
      </c>
      <c r="J65" s="43">
        <v>256.74</v>
      </c>
      <c r="K65" s="44">
        <v>17.420000000000002</v>
      </c>
      <c r="L65" s="45"/>
      <c r="M65" s="45">
        <f>K65*P5</f>
        <v>21.874294000000003</v>
      </c>
      <c r="N65" s="46">
        <f t="shared" si="1"/>
        <v>5616.0062415600005</v>
      </c>
      <c r="O65" s="16"/>
      <c r="P65" s="7"/>
      <c r="Q65" s="7"/>
    </row>
    <row r="66" spans="1:17" ht="24.75" customHeight="1" thickTop="1">
      <c r="A66" s="160" t="s">
        <v>4</v>
      </c>
      <c r="B66" s="161"/>
      <c r="C66" s="162"/>
      <c r="D66" s="162"/>
      <c r="E66" s="162"/>
      <c r="F66" s="162"/>
      <c r="G66" s="162"/>
      <c r="H66" s="162"/>
      <c r="I66" s="163"/>
      <c r="J66" s="168">
        <f>SUM(N61:N65)</f>
        <v>27296.186726930002</v>
      </c>
      <c r="K66" s="169"/>
      <c r="L66" s="169"/>
      <c r="M66" s="169"/>
      <c r="N66" s="170"/>
      <c r="O66" s="141"/>
      <c r="P66" s="7"/>
      <c r="Q66" s="7"/>
    </row>
    <row r="67" spans="1:17" ht="18" customHeight="1">
      <c r="A67" s="165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7"/>
      <c r="O67" s="141"/>
      <c r="P67" s="7"/>
      <c r="Q67" s="7"/>
    </row>
    <row r="68" spans="1:17" ht="20.25" customHeight="1" thickBot="1">
      <c r="A68" s="37" t="s">
        <v>195</v>
      </c>
      <c r="B68" s="38"/>
      <c r="C68" s="154" t="s">
        <v>72</v>
      </c>
      <c r="D68" s="155"/>
      <c r="E68" s="155"/>
      <c r="F68" s="155"/>
      <c r="G68" s="155"/>
      <c r="H68" s="156"/>
      <c r="I68" s="39"/>
      <c r="J68" s="39"/>
      <c r="K68" s="39"/>
      <c r="L68" s="39"/>
      <c r="M68" s="39"/>
      <c r="N68" s="39"/>
      <c r="O68" s="16"/>
      <c r="P68" s="7"/>
      <c r="Q68" s="7"/>
    </row>
    <row r="69" spans="1:17" ht="49.5" customHeight="1" thickTop="1" thickBot="1">
      <c r="A69" s="72" t="s">
        <v>218</v>
      </c>
      <c r="B69" s="14">
        <v>87272</v>
      </c>
      <c r="C69" s="157" t="s">
        <v>117</v>
      </c>
      <c r="D69" s="158"/>
      <c r="E69" s="158"/>
      <c r="F69" s="158"/>
      <c r="G69" s="158"/>
      <c r="H69" s="159"/>
      <c r="I69" s="34" t="s">
        <v>6</v>
      </c>
      <c r="J69" s="43">
        <v>256.74</v>
      </c>
      <c r="K69" s="44">
        <v>68.319999999999993</v>
      </c>
      <c r="L69" s="45"/>
      <c r="M69" s="45">
        <f>K69*P61</f>
        <v>85.789423999999997</v>
      </c>
      <c r="N69" s="46">
        <f>J69*M69</f>
        <v>22025.576717759999</v>
      </c>
      <c r="O69" s="16"/>
      <c r="P69" s="7"/>
      <c r="Q69" s="7"/>
    </row>
    <row r="70" spans="1:17" ht="45" customHeight="1" thickTop="1" thickBot="1">
      <c r="A70" s="72" t="s">
        <v>219</v>
      </c>
      <c r="B70" s="14">
        <v>89046</v>
      </c>
      <c r="C70" s="157" t="s">
        <v>118</v>
      </c>
      <c r="D70" s="158"/>
      <c r="E70" s="158"/>
      <c r="F70" s="158"/>
      <c r="G70" s="158"/>
      <c r="H70" s="159"/>
      <c r="I70" s="34" t="s">
        <v>6</v>
      </c>
      <c r="J70" s="43">
        <v>135.05000000000001</v>
      </c>
      <c r="K70" s="44">
        <v>48.22</v>
      </c>
      <c r="L70" s="45"/>
      <c r="M70" s="45">
        <f>K70*P61</f>
        <v>60.549854000000003</v>
      </c>
      <c r="N70" s="46">
        <f>J70*M70</f>
        <v>8177.2577827000014</v>
      </c>
      <c r="O70" s="16"/>
      <c r="P70" s="7"/>
      <c r="Q70" s="7"/>
    </row>
    <row r="71" spans="1:17" ht="32.25" customHeight="1" thickTop="1" thickBot="1">
      <c r="A71" s="72" t="s">
        <v>220</v>
      </c>
      <c r="B71" s="14">
        <v>88648</v>
      </c>
      <c r="C71" s="157" t="s">
        <v>141</v>
      </c>
      <c r="D71" s="158"/>
      <c r="E71" s="158"/>
      <c r="F71" s="158"/>
      <c r="G71" s="158"/>
      <c r="H71" s="159"/>
      <c r="I71" s="34" t="s">
        <v>142</v>
      </c>
      <c r="J71" s="43">
        <v>52.12</v>
      </c>
      <c r="K71" s="44">
        <v>6.47</v>
      </c>
      <c r="L71" s="45"/>
      <c r="M71" s="45">
        <f>K71*P61</f>
        <v>8.1243789999999994</v>
      </c>
      <c r="N71" s="46">
        <f>J71*M71</f>
        <v>423.44263347999993</v>
      </c>
      <c r="O71" s="16"/>
      <c r="P71" s="7"/>
      <c r="Q71" s="7"/>
    </row>
    <row r="72" spans="1:17" ht="24.75" customHeight="1" thickTop="1">
      <c r="A72" s="160" t="s">
        <v>4</v>
      </c>
      <c r="B72" s="161"/>
      <c r="C72" s="162"/>
      <c r="D72" s="162"/>
      <c r="E72" s="162"/>
      <c r="F72" s="162"/>
      <c r="G72" s="162"/>
      <c r="H72" s="162"/>
      <c r="I72" s="163"/>
      <c r="J72" s="168">
        <f>SUM(N69:N71)</f>
        <v>30626.277133940002</v>
      </c>
      <c r="K72" s="169"/>
      <c r="L72" s="169"/>
      <c r="M72" s="169"/>
      <c r="N72" s="170"/>
      <c r="O72" s="16"/>
      <c r="P72" s="7"/>
      <c r="Q72" s="7"/>
    </row>
    <row r="73" spans="1:17" ht="21" customHeight="1">
      <c r="A73" s="165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7"/>
      <c r="O73" s="16"/>
      <c r="P73" s="7"/>
      <c r="Q73" s="7"/>
    </row>
    <row r="74" spans="1:17" ht="24.75" customHeight="1" thickBot="1">
      <c r="A74" s="37" t="s">
        <v>196</v>
      </c>
      <c r="B74" s="38"/>
      <c r="C74" s="154" t="s">
        <v>73</v>
      </c>
      <c r="D74" s="155"/>
      <c r="E74" s="155"/>
      <c r="F74" s="155"/>
      <c r="G74" s="155"/>
      <c r="H74" s="156"/>
      <c r="I74" s="39"/>
      <c r="J74" s="39"/>
      <c r="K74" s="39"/>
      <c r="L74" s="39"/>
      <c r="M74" s="39"/>
      <c r="N74" s="39"/>
      <c r="O74" s="16"/>
      <c r="P74" s="7"/>
      <c r="Q74" s="7"/>
    </row>
    <row r="75" spans="1:17" ht="30" customHeight="1" thickTop="1" thickBot="1">
      <c r="A75" s="72" t="s">
        <v>221</v>
      </c>
      <c r="B75" s="14">
        <v>90407</v>
      </c>
      <c r="C75" s="157" t="s">
        <v>113</v>
      </c>
      <c r="D75" s="158"/>
      <c r="E75" s="158"/>
      <c r="F75" s="158"/>
      <c r="G75" s="158"/>
      <c r="H75" s="159"/>
      <c r="I75" s="34" t="s">
        <v>6</v>
      </c>
      <c r="J75" s="43">
        <v>135.05000000000001</v>
      </c>
      <c r="K75" s="44">
        <v>41.45</v>
      </c>
      <c r="L75" s="45"/>
      <c r="M75" s="45">
        <f>K75*P61</f>
        <v>52.048765000000003</v>
      </c>
      <c r="N75" s="46">
        <f>J75*M75</f>
        <v>7029.1857132500008</v>
      </c>
      <c r="O75" s="16"/>
      <c r="P75" s="7"/>
      <c r="Q75" s="7"/>
    </row>
    <row r="76" spans="1:17" ht="34.5" customHeight="1" thickTop="1" thickBot="1">
      <c r="A76" s="72" t="s">
        <v>222</v>
      </c>
      <c r="B76" s="14">
        <v>88489</v>
      </c>
      <c r="C76" s="157" t="s">
        <v>114</v>
      </c>
      <c r="D76" s="158"/>
      <c r="E76" s="158"/>
      <c r="F76" s="158"/>
      <c r="G76" s="158"/>
      <c r="H76" s="159"/>
      <c r="I76" s="34" t="s">
        <v>6</v>
      </c>
      <c r="J76" s="43">
        <v>392.53</v>
      </c>
      <c r="K76" s="44">
        <v>12.54</v>
      </c>
      <c r="L76" s="45"/>
      <c r="M76" s="45">
        <f>K76*P61</f>
        <v>15.746478</v>
      </c>
      <c r="N76" s="46">
        <f>J76*M76</f>
        <v>6180.9650093399996</v>
      </c>
      <c r="O76" s="16"/>
      <c r="P76" s="7"/>
      <c r="Q76" s="7"/>
    </row>
    <row r="77" spans="1:17" ht="24.75" customHeight="1" thickTop="1" thickBot="1">
      <c r="A77" s="72" t="s">
        <v>223</v>
      </c>
      <c r="B77" s="14">
        <v>88488</v>
      </c>
      <c r="C77" s="157" t="s">
        <v>115</v>
      </c>
      <c r="D77" s="158"/>
      <c r="E77" s="158"/>
      <c r="F77" s="158"/>
      <c r="G77" s="158"/>
      <c r="H77" s="159"/>
      <c r="I77" s="34" t="s">
        <v>6</v>
      </c>
      <c r="J77" s="43">
        <v>135.05000000000001</v>
      </c>
      <c r="K77" s="44">
        <v>14.13</v>
      </c>
      <c r="L77" s="45"/>
      <c r="M77" s="45">
        <f>K77*P61</f>
        <v>17.743041000000002</v>
      </c>
      <c r="N77" s="46">
        <f>J77*M77</f>
        <v>2396.1976870500002</v>
      </c>
      <c r="O77" s="16"/>
      <c r="P77" s="7"/>
      <c r="Q77" s="7"/>
    </row>
    <row r="78" spans="1:17" ht="32.25" customHeight="1" thickTop="1" thickBot="1">
      <c r="A78" s="72" t="s">
        <v>224</v>
      </c>
      <c r="B78" s="14">
        <v>96135</v>
      </c>
      <c r="C78" s="157" t="s">
        <v>116</v>
      </c>
      <c r="D78" s="158"/>
      <c r="E78" s="158"/>
      <c r="F78" s="158"/>
      <c r="G78" s="158"/>
      <c r="H78" s="159"/>
      <c r="I78" s="34" t="s">
        <v>6</v>
      </c>
      <c r="J78" s="43">
        <v>392.53</v>
      </c>
      <c r="K78" s="44">
        <v>24.48</v>
      </c>
      <c r="L78" s="45"/>
      <c r="M78" s="45">
        <f>K78*P61</f>
        <v>30.739536000000001</v>
      </c>
      <c r="N78" s="46">
        <f>J78*M78</f>
        <v>12066.19006608</v>
      </c>
      <c r="O78" s="16"/>
      <c r="P78" s="7"/>
      <c r="Q78" s="7"/>
    </row>
    <row r="79" spans="1:17" ht="24.75" customHeight="1" thickTop="1">
      <c r="A79" s="160" t="s">
        <v>4</v>
      </c>
      <c r="B79" s="161"/>
      <c r="C79" s="162"/>
      <c r="D79" s="162"/>
      <c r="E79" s="162"/>
      <c r="F79" s="162"/>
      <c r="G79" s="162"/>
      <c r="H79" s="162"/>
      <c r="I79" s="163"/>
      <c r="J79" s="168">
        <f>SUM(N75:N78)</f>
        <v>27672.538475720001</v>
      </c>
      <c r="K79" s="169"/>
      <c r="L79" s="169"/>
      <c r="M79" s="169"/>
      <c r="N79" s="170"/>
      <c r="O79" s="16"/>
      <c r="P79" s="7"/>
      <c r="Q79" s="7"/>
    </row>
    <row r="80" spans="1:17" ht="21" customHeight="1">
      <c r="A80" s="165"/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7"/>
      <c r="O80" s="16"/>
      <c r="P80" s="7"/>
      <c r="Q80" s="7"/>
    </row>
    <row r="81" spans="1:17" ht="24.75" customHeight="1" thickBot="1">
      <c r="A81" s="37" t="s">
        <v>197</v>
      </c>
      <c r="B81" s="38"/>
      <c r="C81" s="154" t="s">
        <v>74</v>
      </c>
      <c r="D81" s="155"/>
      <c r="E81" s="155"/>
      <c r="F81" s="155"/>
      <c r="G81" s="155"/>
      <c r="H81" s="156"/>
      <c r="I81" s="39"/>
      <c r="J81" s="39"/>
      <c r="K81" s="39"/>
      <c r="L81" s="39"/>
      <c r="M81" s="39"/>
      <c r="N81" s="39"/>
      <c r="O81" s="16"/>
      <c r="P81" s="7"/>
      <c r="Q81" s="7"/>
    </row>
    <row r="82" spans="1:17" ht="33" customHeight="1" thickTop="1" thickBot="1">
      <c r="A82" s="72" t="s">
        <v>225</v>
      </c>
      <c r="B82" s="139">
        <v>91932</v>
      </c>
      <c r="C82" s="151" t="s">
        <v>149</v>
      </c>
      <c r="D82" s="152"/>
      <c r="E82" s="152"/>
      <c r="F82" s="152"/>
      <c r="G82" s="152"/>
      <c r="H82" s="153"/>
      <c r="I82" s="140" t="s">
        <v>65</v>
      </c>
      <c r="J82" s="43">
        <v>150</v>
      </c>
      <c r="K82" s="44">
        <v>15.51</v>
      </c>
      <c r="L82" s="45"/>
      <c r="M82" s="45">
        <f>K82*P61</f>
        <v>19.475906999999999</v>
      </c>
      <c r="N82" s="46">
        <f t="shared" ref="N82:N96" si="3">J82*M82</f>
        <v>2921.3860500000001</v>
      </c>
      <c r="O82" s="16"/>
      <c r="P82" s="7"/>
      <c r="Q82" s="7"/>
    </row>
    <row r="83" spans="1:17" ht="33" customHeight="1" thickTop="1" thickBot="1">
      <c r="A83" s="72" t="s">
        <v>226</v>
      </c>
      <c r="B83" s="139">
        <v>91929</v>
      </c>
      <c r="C83" s="151" t="s">
        <v>342</v>
      </c>
      <c r="D83" s="152"/>
      <c r="E83" s="152"/>
      <c r="F83" s="152"/>
      <c r="G83" s="152"/>
      <c r="H83" s="153"/>
      <c r="I83" s="140" t="s">
        <v>65</v>
      </c>
      <c r="J83" s="43">
        <v>250</v>
      </c>
      <c r="K83" s="44">
        <v>7.8</v>
      </c>
      <c r="L83" s="45"/>
      <c r="M83" s="45">
        <f>K83*P61</f>
        <v>9.7944600000000008</v>
      </c>
      <c r="N83" s="46">
        <f t="shared" ref="N83" si="4">J83*M83</f>
        <v>2448.6150000000002</v>
      </c>
      <c r="O83" s="16"/>
      <c r="P83" s="7"/>
      <c r="Q83" s="7"/>
    </row>
    <row r="84" spans="1:17" ht="33" customHeight="1" thickTop="1" thickBot="1">
      <c r="A84" s="72" t="s">
        <v>227</v>
      </c>
      <c r="B84" s="139">
        <v>91926</v>
      </c>
      <c r="C84" s="151" t="s">
        <v>150</v>
      </c>
      <c r="D84" s="152"/>
      <c r="E84" s="152"/>
      <c r="F84" s="152"/>
      <c r="G84" s="152"/>
      <c r="H84" s="153"/>
      <c r="I84" s="140" t="s">
        <v>65</v>
      </c>
      <c r="J84" s="43">
        <v>450</v>
      </c>
      <c r="K84" s="44">
        <v>4.0999999999999996</v>
      </c>
      <c r="L84" s="45"/>
      <c r="M84" s="45">
        <f>K84*P61</f>
        <v>5.1483699999999999</v>
      </c>
      <c r="N84" s="46">
        <f t="shared" si="3"/>
        <v>2316.7664999999997</v>
      </c>
      <c r="O84" s="16"/>
      <c r="P84" s="7"/>
      <c r="Q84" s="7"/>
    </row>
    <row r="85" spans="1:17" ht="33" customHeight="1" thickTop="1" thickBot="1">
      <c r="A85" s="72" t="s">
        <v>228</v>
      </c>
      <c r="B85" s="139">
        <v>91925</v>
      </c>
      <c r="C85" s="151" t="s">
        <v>265</v>
      </c>
      <c r="D85" s="152"/>
      <c r="E85" s="152"/>
      <c r="F85" s="152"/>
      <c r="G85" s="152"/>
      <c r="H85" s="153"/>
      <c r="I85" s="140" t="s">
        <v>65</v>
      </c>
      <c r="J85" s="43">
        <v>200</v>
      </c>
      <c r="K85" s="44">
        <v>4.07</v>
      </c>
      <c r="L85" s="45"/>
      <c r="M85" s="45">
        <f>K85*P61</f>
        <v>5.1106990000000003</v>
      </c>
      <c r="N85" s="46">
        <f t="shared" si="3"/>
        <v>1022.1398</v>
      </c>
      <c r="O85" s="16"/>
      <c r="P85" s="7"/>
      <c r="Q85" s="7"/>
    </row>
    <row r="86" spans="1:17" ht="33" customHeight="1" thickTop="1" thickBot="1">
      <c r="A86" s="72" t="s">
        <v>229</v>
      </c>
      <c r="B86" s="139">
        <v>97617</v>
      </c>
      <c r="C86" s="151" t="s">
        <v>336</v>
      </c>
      <c r="D86" s="152"/>
      <c r="E86" s="152"/>
      <c r="F86" s="152"/>
      <c r="G86" s="152"/>
      <c r="H86" s="153"/>
      <c r="I86" s="140" t="s">
        <v>100</v>
      </c>
      <c r="J86" s="43">
        <v>23</v>
      </c>
      <c r="K86" s="44">
        <v>65.14</v>
      </c>
      <c r="L86" s="45"/>
      <c r="M86" s="45">
        <f>K86*P61</f>
        <v>81.796298000000007</v>
      </c>
      <c r="N86" s="46">
        <f t="shared" si="3"/>
        <v>1881.3148540000002</v>
      </c>
      <c r="O86" s="16"/>
      <c r="P86" s="7"/>
      <c r="Q86" s="7"/>
    </row>
    <row r="87" spans="1:17" ht="43.5" customHeight="1" thickTop="1" thickBot="1">
      <c r="A87" s="72" t="s">
        <v>266</v>
      </c>
      <c r="B87" s="139">
        <v>101875</v>
      </c>
      <c r="C87" s="151" t="s">
        <v>184</v>
      </c>
      <c r="D87" s="152"/>
      <c r="E87" s="152"/>
      <c r="F87" s="152"/>
      <c r="G87" s="152"/>
      <c r="H87" s="153"/>
      <c r="I87" s="140" t="s">
        <v>100</v>
      </c>
      <c r="J87" s="43">
        <v>1</v>
      </c>
      <c r="K87" s="44">
        <v>422.38</v>
      </c>
      <c r="L87" s="45"/>
      <c r="M87" s="45">
        <f>K87*P61</f>
        <v>530.382566</v>
      </c>
      <c r="N87" s="46">
        <f t="shared" si="3"/>
        <v>530.382566</v>
      </c>
      <c r="O87" s="16"/>
      <c r="P87" s="7"/>
      <c r="Q87" s="7"/>
    </row>
    <row r="88" spans="1:17" ht="45" customHeight="1" thickTop="1" thickBot="1">
      <c r="A88" s="72" t="s">
        <v>267</v>
      </c>
      <c r="B88" s="139">
        <v>92029</v>
      </c>
      <c r="C88" s="151" t="s">
        <v>337</v>
      </c>
      <c r="D88" s="152"/>
      <c r="E88" s="152"/>
      <c r="F88" s="152"/>
      <c r="G88" s="152"/>
      <c r="H88" s="153"/>
      <c r="I88" s="140" t="s">
        <v>100</v>
      </c>
      <c r="J88" s="43">
        <v>12</v>
      </c>
      <c r="K88" s="44">
        <v>42.6</v>
      </c>
      <c r="L88" s="45"/>
      <c r="M88" s="45">
        <f>K88*P61</f>
        <v>53.492820000000002</v>
      </c>
      <c r="N88" s="46">
        <f t="shared" si="3"/>
        <v>641.91384000000005</v>
      </c>
      <c r="O88" s="16"/>
      <c r="P88" s="7"/>
      <c r="Q88" s="7"/>
    </row>
    <row r="89" spans="1:17" ht="45" customHeight="1" thickTop="1" thickBot="1">
      <c r="A89" s="72" t="s">
        <v>268</v>
      </c>
      <c r="B89" s="139">
        <v>92033</v>
      </c>
      <c r="C89" s="151" t="s">
        <v>338</v>
      </c>
      <c r="D89" s="152"/>
      <c r="E89" s="152"/>
      <c r="F89" s="152"/>
      <c r="G89" s="152"/>
      <c r="H89" s="153"/>
      <c r="I89" s="140" t="s">
        <v>100</v>
      </c>
      <c r="J89" s="43">
        <v>4</v>
      </c>
      <c r="K89" s="44">
        <v>59.94</v>
      </c>
      <c r="L89" s="45"/>
      <c r="M89" s="45">
        <f>K89*P61</f>
        <v>75.266657999999993</v>
      </c>
      <c r="N89" s="46">
        <f t="shared" ref="N89" si="5">J89*M89</f>
        <v>301.06663199999997</v>
      </c>
      <c r="O89" s="16"/>
      <c r="P89" s="7"/>
      <c r="Q89" s="7"/>
    </row>
    <row r="90" spans="1:17" ht="45" customHeight="1" thickTop="1" thickBot="1">
      <c r="A90" s="72" t="s">
        <v>269</v>
      </c>
      <c r="B90" s="139" t="s">
        <v>332</v>
      </c>
      <c r="C90" s="151" t="s">
        <v>331</v>
      </c>
      <c r="D90" s="152"/>
      <c r="E90" s="152"/>
      <c r="F90" s="152"/>
      <c r="G90" s="152"/>
      <c r="H90" s="153"/>
      <c r="I90" s="140" t="s">
        <v>100</v>
      </c>
      <c r="J90" s="43">
        <v>2</v>
      </c>
      <c r="K90" s="44">
        <v>8.8800000000000008</v>
      </c>
      <c r="L90" s="45"/>
      <c r="M90" s="45">
        <f>K90*P61</f>
        <v>11.150616000000001</v>
      </c>
      <c r="N90" s="46">
        <f t="shared" ref="N90" si="6">J90*M90</f>
        <v>22.301232000000002</v>
      </c>
      <c r="O90" s="16"/>
      <c r="P90" s="7"/>
      <c r="Q90" s="7"/>
    </row>
    <row r="91" spans="1:17" ht="34.5" customHeight="1" thickTop="1" thickBot="1">
      <c r="A91" s="72" t="s">
        <v>273</v>
      </c>
      <c r="B91" s="139">
        <v>93660</v>
      </c>
      <c r="C91" s="151" t="s">
        <v>270</v>
      </c>
      <c r="D91" s="152"/>
      <c r="E91" s="152"/>
      <c r="F91" s="152"/>
      <c r="G91" s="152"/>
      <c r="H91" s="153"/>
      <c r="I91" s="140" t="s">
        <v>100</v>
      </c>
      <c r="J91" s="43">
        <v>7</v>
      </c>
      <c r="K91" s="44">
        <v>55.37</v>
      </c>
      <c r="L91" s="45"/>
      <c r="M91" s="45">
        <f>K91*P61</f>
        <v>69.528109000000001</v>
      </c>
      <c r="N91" s="46">
        <f t="shared" si="3"/>
        <v>486.69676300000003</v>
      </c>
      <c r="O91" s="16"/>
      <c r="P91" s="7"/>
      <c r="Q91" s="7"/>
    </row>
    <row r="92" spans="1:17" ht="33" customHeight="1" thickTop="1" thickBot="1">
      <c r="A92" s="72" t="s">
        <v>275</v>
      </c>
      <c r="B92" s="139">
        <v>93662</v>
      </c>
      <c r="C92" s="151" t="s">
        <v>271</v>
      </c>
      <c r="D92" s="152"/>
      <c r="E92" s="152"/>
      <c r="F92" s="152"/>
      <c r="G92" s="152"/>
      <c r="H92" s="153"/>
      <c r="I92" s="140" t="s">
        <v>100</v>
      </c>
      <c r="J92" s="43">
        <v>3</v>
      </c>
      <c r="K92" s="44">
        <v>58.32</v>
      </c>
      <c r="L92" s="45"/>
      <c r="M92" s="45">
        <f>K92*P61</f>
        <v>73.232424000000009</v>
      </c>
      <c r="N92" s="46">
        <f t="shared" si="3"/>
        <v>219.69727200000003</v>
      </c>
      <c r="O92" s="16"/>
      <c r="P92" s="7"/>
      <c r="Q92" s="7"/>
    </row>
    <row r="93" spans="1:17" ht="29.25" customHeight="1" thickTop="1" thickBot="1">
      <c r="A93" s="72" t="s">
        <v>276</v>
      </c>
      <c r="B93" s="139">
        <v>93663</v>
      </c>
      <c r="C93" s="151" t="s">
        <v>272</v>
      </c>
      <c r="D93" s="152"/>
      <c r="E93" s="152"/>
      <c r="F93" s="152"/>
      <c r="G93" s="152"/>
      <c r="H93" s="153"/>
      <c r="I93" s="140" t="s">
        <v>100</v>
      </c>
      <c r="J93" s="43">
        <v>2</v>
      </c>
      <c r="K93" s="44">
        <v>58.32</v>
      </c>
      <c r="L93" s="45"/>
      <c r="M93" s="45">
        <f>K93*P61</f>
        <v>73.232424000000009</v>
      </c>
      <c r="N93" s="46">
        <f t="shared" si="3"/>
        <v>146.46484800000002</v>
      </c>
      <c r="O93" s="16"/>
      <c r="P93" s="7"/>
      <c r="Q93" s="7"/>
    </row>
    <row r="94" spans="1:17" ht="29.25" customHeight="1" thickTop="1" thickBot="1">
      <c r="A94" s="72" t="s">
        <v>343</v>
      </c>
      <c r="B94" s="139">
        <v>91845</v>
      </c>
      <c r="C94" s="151" t="s">
        <v>274</v>
      </c>
      <c r="D94" s="152"/>
      <c r="E94" s="152"/>
      <c r="F94" s="152"/>
      <c r="G94" s="152"/>
      <c r="H94" s="153"/>
      <c r="I94" s="140" t="s">
        <v>65</v>
      </c>
      <c r="J94" s="43">
        <v>251.3</v>
      </c>
      <c r="K94" s="44">
        <v>7.04</v>
      </c>
      <c r="L94" s="45"/>
      <c r="M94" s="45">
        <f>K94*P61</f>
        <v>8.840128</v>
      </c>
      <c r="N94" s="46">
        <f t="shared" si="3"/>
        <v>2221.5241664</v>
      </c>
      <c r="O94" s="16"/>
      <c r="P94" s="7"/>
      <c r="Q94" s="7"/>
    </row>
    <row r="95" spans="1:17" ht="58.5" customHeight="1" thickTop="1" thickBot="1">
      <c r="A95" s="72" t="s">
        <v>344</v>
      </c>
      <c r="B95" s="139" t="s">
        <v>341</v>
      </c>
      <c r="C95" s="151" t="s">
        <v>340</v>
      </c>
      <c r="D95" s="152"/>
      <c r="E95" s="152"/>
      <c r="F95" s="152"/>
      <c r="G95" s="152"/>
      <c r="H95" s="153"/>
      <c r="I95" s="140" t="s">
        <v>100</v>
      </c>
      <c r="J95" s="43">
        <v>6</v>
      </c>
      <c r="K95" s="44">
        <v>51.95</v>
      </c>
      <c r="L95" s="45"/>
      <c r="M95" s="45">
        <f>K95*P61</f>
        <v>65.233615</v>
      </c>
      <c r="N95" s="46">
        <f t="shared" si="3"/>
        <v>391.40169000000003</v>
      </c>
      <c r="O95" s="16"/>
      <c r="P95" s="7"/>
      <c r="Q95" s="7"/>
    </row>
    <row r="96" spans="1:17" ht="29.25" customHeight="1" thickTop="1" thickBot="1">
      <c r="A96" s="72" t="s">
        <v>345</v>
      </c>
      <c r="B96" s="139">
        <v>91993</v>
      </c>
      <c r="C96" s="151" t="s">
        <v>277</v>
      </c>
      <c r="D96" s="152"/>
      <c r="E96" s="152"/>
      <c r="F96" s="152"/>
      <c r="G96" s="152"/>
      <c r="H96" s="153"/>
      <c r="I96" s="140" t="s">
        <v>100</v>
      </c>
      <c r="J96" s="43">
        <v>6</v>
      </c>
      <c r="K96" s="44">
        <v>34.44</v>
      </c>
      <c r="L96" s="45"/>
      <c r="M96" s="45">
        <f>K96*P61</f>
        <v>43.246307999999999</v>
      </c>
      <c r="N96" s="46">
        <f t="shared" si="3"/>
        <v>259.47784799999999</v>
      </c>
      <c r="O96" s="16"/>
      <c r="P96" s="7"/>
      <c r="Q96" s="7"/>
    </row>
    <row r="97" spans="1:17" ht="29.25" customHeight="1" thickTop="1" thickBot="1">
      <c r="A97" s="72" t="s">
        <v>346</v>
      </c>
      <c r="B97" s="139">
        <v>91997</v>
      </c>
      <c r="C97" s="151" t="s">
        <v>339</v>
      </c>
      <c r="D97" s="152"/>
      <c r="E97" s="152"/>
      <c r="F97" s="152"/>
      <c r="G97" s="152"/>
      <c r="H97" s="153"/>
      <c r="I97" s="140" t="s">
        <v>100</v>
      </c>
      <c r="J97" s="43">
        <v>43</v>
      </c>
      <c r="K97" s="44">
        <v>27.16</v>
      </c>
      <c r="L97" s="45"/>
      <c r="M97" s="45">
        <f>K97*P61</f>
        <v>34.104812000000003</v>
      </c>
      <c r="N97" s="46">
        <f t="shared" ref="N97" si="7">J97*M97</f>
        <v>1466.506916</v>
      </c>
      <c r="O97" s="16"/>
      <c r="P97" s="7"/>
      <c r="Q97" s="7"/>
    </row>
    <row r="98" spans="1:17" ht="24.75" customHeight="1" thickTop="1">
      <c r="A98" s="160" t="s">
        <v>4</v>
      </c>
      <c r="B98" s="161"/>
      <c r="C98" s="162"/>
      <c r="D98" s="162"/>
      <c r="E98" s="162"/>
      <c r="F98" s="162"/>
      <c r="G98" s="162"/>
      <c r="H98" s="162"/>
      <c r="I98" s="163"/>
      <c r="J98" s="168">
        <f>SUM(N82:N97)</f>
        <v>17277.655977400002</v>
      </c>
      <c r="K98" s="169"/>
      <c r="L98" s="169"/>
      <c r="M98" s="169"/>
      <c r="N98" s="170"/>
      <c r="O98" s="16"/>
      <c r="P98" s="7"/>
      <c r="Q98" s="7"/>
    </row>
    <row r="99" spans="1:17" ht="18.75" customHeight="1">
      <c r="A99" s="165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7"/>
      <c r="O99" s="16"/>
      <c r="P99" s="7"/>
      <c r="Q99" s="7"/>
    </row>
    <row r="100" spans="1:17" ht="24.75" customHeight="1" thickBot="1">
      <c r="A100" s="37" t="s">
        <v>198</v>
      </c>
      <c r="B100" s="38"/>
      <c r="C100" s="154" t="s">
        <v>121</v>
      </c>
      <c r="D100" s="155"/>
      <c r="E100" s="155"/>
      <c r="F100" s="155"/>
      <c r="G100" s="155"/>
      <c r="H100" s="156"/>
      <c r="I100" s="39"/>
      <c r="J100" s="39"/>
      <c r="K100" s="39"/>
      <c r="L100" s="39"/>
      <c r="M100" s="39"/>
      <c r="N100" s="39"/>
      <c r="O100" s="16"/>
      <c r="P100" s="7"/>
      <c r="Q100" s="7"/>
    </row>
    <row r="101" spans="1:17" ht="39.75" customHeight="1" thickTop="1" thickBot="1">
      <c r="A101" s="72" t="s">
        <v>230</v>
      </c>
      <c r="B101" s="139">
        <v>102622</v>
      </c>
      <c r="C101" s="151" t="s">
        <v>119</v>
      </c>
      <c r="D101" s="152"/>
      <c r="E101" s="152"/>
      <c r="F101" s="152"/>
      <c r="G101" s="152"/>
      <c r="H101" s="153"/>
      <c r="I101" s="140" t="s">
        <v>100</v>
      </c>
      <c r="J101" s="43">
        <v>2</v>
      </c>
      <c r="K101" s="44">
        <v>538.24</v>
      </c>
      <c r="L101" s="45"/>
      <c r="M101" s="45">
        <f>K101*P61</f>
        <v>675.86796800000002</v>
      </c>
      <c r="N101" s="46">
        <f t="shared" ref="N101:N106" si="8">J101*M101</f>
        <v>1351.735936</v>
      </c>
      <c r="O101" s="16"/>
      <c r="P101" s="7"/>
      <c r="Q101" s="7"/>
    </row>
    <row r="102" spans="1:17" ht="35.25" customHeight="1" thickTop="1" thickBot="1">
      <c r="A102" s="72" t="s">
        <v>231</v>
      </c>
      <c r="B102" s="139">
        <v>86888</v>
      </c>
      <c r="C102" s="151" t="s">
        <v>120</v>
      </c>
      <c r="D102" s="152"/>
      <c r="E102" s="152"/>
      <c r="F102" s="152"/>
      <c r="G102" s="152"/>
      <c r="H102" s="153"/>
      <c r="I102" s="140" t="s">
        <v>100</v>
      </c>
      <c r="J102" s="43">
        <v>2</v>
      </c>
      <c r="K102" s="44">
        <v>398.21</v>
      </c>
      <c r="L102" s="45"/>
      <c r="M102" s="45">
        <f>K102*P61</f>
        <v>500.03229699999997</v>
      </c>
      <c r="N102" s="46">
        <f t="shared" si="8"/>
        <v>1000.0645939999999</v>
      </c>
      <c r="O102" s="16"/>
      <c r="P102" s="7"/>
      <c r="Q102" s="7"/>
    </row>
    <row r="103" spans="1:17" ht="35.25" customHeight="1" thickTop="1" thickBot="1">
      <c r="A103" s="72" t="s">
        <v>232</v>
      </c>
      <c r="B103" s="139">
        <v>100860</v>
      </c>
      <c r="C103" s="151" t="s">
        <v>122</v>
      </c>
      <c r="D103" s="152"/>
      <c r="E103" s="152"/>
      <c r="F103" s="152"/>
      <c r="G103" s="152"/>
      <c r="H103" s="153"/>
      <c r="I103" s="140" t="s">
        <v>100</v>
      </c>
      <c r="J103" s="43">
        <v>2</v>
      </c>
      <c r="K103" s="44">
        <v>85.85</v>
      </c>
      <c r="L103" s="45"/>
      <c r="M103" s="45">
        <f>K103*P61</f>
        <v>107.801845</v>
      </c>
      <c r="N103" s="46">
        <f t="shared" si="8"/>
        <v>215.60369</v>
      </c>
      <c r="O103" s="16"/>
      <c r="P103" s="7"/>
      <c r="Q103" s="7"/>
    </row>
    <row r="104" spans="1:17" ht="35.25" customHeight="1" thickTop="1" thickBot="1">
      <c r="A104" s="72" t="s">
        <v>233</v>
      </c>
      <c r="B104" s="139">
        <v>86889</v>
      </c>
      <c r="C104" s="151" t="s">
        <v>123</v>
      </c>
      <c r="D104" s="152"/>
      <c r="E104" s="152"/>
      <c r="F104" s="152"/>
      <c r="G104" s="152"/>
      <c r="H104" s="153"/>
      <c r="I104" s="140" t="s">
        <v>100</v>
      </c>
      <c r="J104" s="43">
        <v>3</v>
      </c>
      <c r="K104" s="44">
        <v>669.62</v>
      </c>
      <c r="L104" s="45"/>
      <c r="M104" s="45">
        <f>K104*P61</f>
        <v>840.84183400000006</v>
      </c>
      <c r="N104" s="46">
        <f t="shared" si="8"/>
        <v>2522.5255020000004</v>
      </c>
      <c r="O104" s="16"/>
      <c r="P104" s="7"/>
      <c r="Q104" s="7"/>
    </row>
    <row r="105" spans="1:17" ht="45" customHeight="1" thickTop="1" thickBot="1">
      <c r="A105" s="72" t="s">
        <v>234</v>
      </c>
      <c r="B105" s="139">
        <v>86939</v>
      </c>
      <c r="C105" s="151" t="s">
        <v>124</v>
      </c>
      <c r="D105" s="152"/>
      <c r="E105" s="152"/>
      <c r="F105" s="152"/>
      <c r="G105" s="152"/>
      <c r="H105" s="153"/>
      <c r="I105" s="140" t="s">
        <v>100</v>
      </c>
      <c r="J105" s="43">
        <v>3</v>
      </c>
      <c r="K105" s="44">
        <v>353.35</v>
      </c>
      <c r="L105" s="45"/>
      <c r="M105" s="45">
        <f>K105*P61</f>
        <v>443.70159500000005</v>
      </c>
      <c r="N105" s="46">
        <f t="shared" si="8"/>
        <v>1331.1047850000002</v>
      </c>
      <c r="O105" s="16"/>
      <c r="P105" s="7"/>
      <c r="Q105" s="7"/>
    </row>
    <row r="106" spans="1:17" ht="33" customHeight="1" thickTop="1" thickBot="1">
      <c r="A106" s="72" t="s">
        <v>235</v>
      </c>
      <c r="B106" s="139">
        <v>89785</v>
      </c>
      <c r="C106" s="151" t="s">
        <v>297</v>
      </c>
      <c r="D106" s="152"/>
      <c r="E106" s="152"/>
      <c r="F106" s="152"/>
      <c r="G106" s="152"/>
      <c r="H106" s="153"/>
      <c r="I106" s="140" t="s">
        <v>100</v>
      </c>
      <c r="J106" s="43">
        <v>1</v>
      </c>
      <c r="K106" s="44">
        <v>23.14</v>
      </c>
      <c r="L106" s="45"/>
      <c r="M106" s="45">
        <f>K106*P61</f>
        <v>29.056898</v>
      </c>
      <c r="N106" s="46">
        <f t="shared" si="8"/>
        <v>29.056898</v>
      </c>
      <c r="O106" s="16"/>
      <c r="P106" s="7"/>
      <c r="Q106" s="7"/>
    </row>
    <row r="107" spans="1:17" ht="33" customHeight="1" thickTop="1" thickBot="1">
      <c r="A107" s="72" t="s">
        <v>236</v>
      </c>
      <c r="B107" s="139" t="s">
        <v>299</v>
      </c>
      <c r="C107" s="151" t="s">
        <v>298</v>
      </c>
      <c r="D107" s="152"/>
      <c r="E107" s="152"/>
      <c r="F107" s="152"/>
      <c r="G107" s="152"/>
      <c r="H107" s="153"/>
      <c r="I107" s="140" t="s">
        <v>100</v>
      </c>
      <c r="J107" s="43">
        <v>2</v>
      </c>
      <c r="K107" s="44">
        <v>18.649999999999999</v>
      </c>
      <c r="L107" s="45"/>
      <c r="M107" s="45">
        <f>K107*P61</f>
        <v>23.418804999999999</v>
      </c>
      <c r="N107" s="46">
        <f t="shared" ref="N107" si="9">J107*M107</f>
        <v>46.837609999999998</v>
      </c>
      <c r="O107" s="16"/>
      <c r="P107" s="7"/>
      <c r="Q107" s="7"/>
    </row>
    <row r="108" spans="1:17" ht="33" customHeight="1" thickTop="1" thickBot="1">
      <c r="A108" s="72" t="s">
        <v>237</v>
      </c>
      <c r="B108" s="139">
        <v>89810</v>
      </c>
      <c r="C108" s="151" t="s">
        <v>300</v>
      </c>
      <c r="D108" s="152"/>
      <c r="E108" s="152"/>
      <c r="F108" s="152"/>
      <c r="G108" s="152"/>
      <c r="H108" s="153"/>
      <c r="I108" s="140" t="s">
        <v>100</v>
      </c>
      <c r="J108" s="43">
        <v>2</v>
      </c>
      <c r="K108" s="44">
        <v>20.100000000000001</v>
      </c>
      <c r="L108" s="45"/>
      <c r="M108" s="45">
        <f>K108*P61</f>
        <v>25.239570000000004</v>
      </c>
      <c r="N108" s="46">
        <f t="shared" ref="N108" si="10">J108*M108</f>
        <v>50.479140000000008</v>
      </c>
      <c r="O108" s="16"/>
      <c r="P108" s="7"/>
      <c r="Q108" s="7"/>
    </row>
    <row r="109" spans="1:17" ht="33" customHeight="1" thickTop="1" thickBot="1">
      <c r="A109" s="72" t="s">
        <v>254</v>
      </c>
      <c r="B109" s="139">
        <v>89516</v>
      </c>
      <c r="C109" s="151" t="s">
        <v>301</v>
      </c>
      <c r="D109" s="152"/>
      <c r="E109" s="152"/>
      <c r="F109" s="152"/>
      <c r="G109" s="152"/>
      <c r="H109" s="153"/>
      <c r="I109" s="140" t="s">
        <v>100</v>
      </c>
      <c r="J109" s="43">
        <v>3</v>
      </c>
      <c r="K109" s="44">
        <v>8.66</v>
      </c>
      <c r="L109" s="45"/>
      <c r="M109" s="45">
        <f>K109*P61</f>
        <v>10.874362</v>
      </c>
      <c r="N109" s="46">
        <f t="shared" ref="N109" si="11">J109*M109</f>
        <v>32.623086000000001</v>
      </c>
      <c r="O109" s="16"/>
      <c r="P109" s="7"/>
      <c r="Q109" s="7"/>
    </row>
    <row r="110" spans="1:17" ht="33" customHeight="1" thickTop="1" thickBot="1">
      <c r="A110" s="72" t="s">
        <v>255</v>
      </c>
      <c r="B110" s="139">
        <v>89802</v>
      </c>
      <c r="C110" s="151" t="s">
        <v>302</v>
      </c>
      <c r="D110" s="152"/>
      <c r="E110" s="152"/>
      <c r="F110" s="152"/>
      <c r="G110" s="152"/>
      <c r="H110" s="153"/>
      <c r="I110" s="140" t="s">
        <v>100</v>
      </c>
      <c r="J110" s="43">
        <v>4</v>
      </c>
      <c r="K110" s="44">
        <v>8.51</v>
      </c>
      <c r="L110" s="45"/>
      <c r="M110" s="45">
        <f>K110*P61</f>
        <v>10.686007</v>
      </c>
      <c r="N110" s="46">
        <f t="shared" ref="N110" si="12">J110*M110</f>
        <v>42.744028</v>
      </c>
      <c r="O110" s="16"/>
      <c r="P110" s="7"/>
      <c r="Q110" s="7"/>
    </row>
    <row r="111" spans="1:17" ht="33" customHeight="1" thickTop="1" thickBot="1">
      <c r="A111" s="72" t="s">
        <v>256</v>
      </c>
      <c r="B111" s="139">
        <v>89748</v>
      </c>
      <c r="C111" s="151" t="s">
        <v>303</v>
      </c>
      <c r="D111" s="152"/>
      <c r="E111" s="152"/>
      <c r="F111" s="152"/>
      <c r="G111" s="152"/>
      <c r="H111" s="153"/>
      <c r="I111" s="140" t="s">
        <v>100</v>
      </c>
      <c r="J111" s="43">
        <v>3</v>
      </c>
      <c r="K111" s="44">
        <v>39.65</v>
      </c>
      <c r="L111" s="45"/>
      <c r="M111" s="45">
        <f>K111*P61</f>
        <v>49.788505000000001</v>
      </c>
      <c r="N111" s="46">
        <f t="shared" ref="N111:N112" si="13">J111*M111</f>
        <v>149.36551500000002</v>
      </c>
      <c r="O111" s="16"/>
      <c r="P111" s="7"/>
      <c r="Q111" s="7"/>
    </row>
    <row r="112" spans="1:17" ht="33" customHeight="1" thickTop="1" thickBot="1">
      <c r="A112" s="72" t="s">
        <v>257</v>
      </c>
      <c r="B112" s="139">
        <v>89710</v>
      </c>
      <c r="C112" s="151" t="s">
        <v>304</v>
      </c>
      <c r="D112" s="152"/>
      <c r="E112" s="152"/>
      <c r="F112" s="152"/>
      <c r="G112" s="152"/>
      <c r="H112" s="153"/>
      <c r="I112" s="140" t="s">
        <v>100</v>
      </c>
      <c r="J112" s="43">
        <v>4</v>
      </c>
      <c r="K112" s="44">
        <v>11.51</v>
      </c>
      <c r="L112" s="45"/>
      <c r="M112" s="45">
        <f>K112*P61</f>
        <v>14.453107000000001</v>
      </c>
      <c r="N112" s="46">
        <f t="shared" si="13"/>
        <v>57.812428000000004</v>
      </c>
      <c r="O112" s="16"/>
      <c r="P112" s="7"/>
      <c r="Q112" s="7"/>
    </row>
    <row r="113" spans="1:17" ht="33" customHeight="1" thickTop="1" thickBot="1">
      <c r="A113" s="72" t="s">
        <v>311</v>
      </c>
      <c r="B113" s="139">
        <v>99253</v>
      </c>
      <c r="C113" s="151" t="s">
        <v>305</v>
      </c>
      <c r="D113" s="152"/>
      <c r="E113" s="152"/>
      <c r="F113" s="152"/>
      <c r="G113" s="152"/>
      <c r="H113" s="153"/>
      <c r="I113" s="140" t="s">
        <v>100</v>
      </c>
      <c r="J113" s="43">
        <v>3</v>
      </c>
      <c r="K113" s="44">
        <v>548.29999999999995</v>
      </c>
      <c r="L113" s="45"/>
      <c r="M113" s="45">
        <f>K113*P61</f>
        <v>688.50031000000001</v>
      </c>
      <c r="N113" s="46">
        <f t="shared" ref="N113" si="14">J113*M113</f>
        <v>2065.5009300000002</v>
      </c>
      <c r="O113" s="16"/>
      <c r="P113" s="7"/>
      <c r="Q113" s="7"/>
    </row>
    <row r="114" spans="1:17" ht="33" customHeight="1" thickTop="1" thickBot="1">
      <c r="A114" s="72" t="s">
        <v>312</v>
      </c>
      <c r="B114" s="139">
        <v>89800</v>
      </c>
      <c r="C114" s="151" t="s">
        <v>306</v>
      </c>
      <c r="D114" s="152"/>
      <c r="E114" s="152"/>
      <c r="F114" s="152"/>
      <c r="G114" s="152"/>
      <c r="H114" s="153"/>
      <c r="I114" s="140" t="s">
        <v>65</v>
      </c>
      <c r="J114" s="43">
        <v>25.9</v>
      </c>
      <c r="K114" s="44">
        <v>24.77</v>
      </c>
      <c r="L114" s="45"/>
      <c r="M114" s="45">
        <f>K114*P61</f>
        <v>31.103688999999999</v>
      </c>
      <c r="N114" s="46">
        <f t="shared" ref="N114" si="15">J114*M114</f>
        <v>805.58554509999999</v>
      </c>
      <c r="O114" s="16"/>
      <c r="P114" s="7"/>
      <c r="Q114" s="7"/>
    </row>
    <row r="115" spans="1:17" ht="33" customHeight="1" thickTop="1" thickBot="1">
      <c r="A115" s="72" t="s">
        <v>313</v>
      </c>
      <c r="B115" s="139">
        <v>89711</v>
      </c>
      <c r="C115" s="151" t="s">
        <v>185</v>
      </c>
      <c r="D115" s="152"/>
      <c r="E115" s="152"/>
      <c r="F115" s="152"/>
      <c r="G115" s="152"/>
      <c r="H115" s="153"/>
      <c r="I115" s="140" t="s">
        <v>65</v>
      </c>
      <c r="J115" s="43">
        <v>10.24</v>
      </c>
      <c r="K115" s="44">
        <v>17.28</v>
      </c>
      <c r="L115" s="45"/>
      <c r="M115" s="45">
        <f>K115*P61</f>
        <v>21.698496000000002</v>
      </c>
      <c r="N115" s="46">
        <f t="shared" ref="N115" si="16">J115*M115</f>
        <v>222.19259904000003</v>
      </c>
      <c r="O115" s="16"/>
      <c r="P115" s="7"/>
      <c r="Q115" s="7"/>
    </row>
    <row r="116" spans="1:17" ht="33" customHeight="1" thickTop="1" thickBot="1">
      <c r="A116" s="72" t="s">
        <v>314</v>
      </c>
      <c r="B116" s="139">
        <v>89798</v>
      </c>
      <c r="C116" s="151" t="s">
        <v>186</v>
      </c>
      <c r="D116" s="152"/>
      <c r="E116" s="152"/>
      <c r="F116" s="152"/>
      <c r="G116" s="152"/>
      <c r="H116" s="153"/>
      <c r="I116" s="140" t="s">
        <v>65</v>
      </c>
      <c r="J116" s="43">
        <v>7.29</v>
      </c>
      <c r="K116" s="44">
        <v>12.58</v>
      </c>
      <c r="L116" s="45"/>
      <c r="M116" s="45">
        <f>K116*P61</f>
        <v>15.796706</v>
      </c>
      <c r="N116" s="46">
        <f t="shared" ref="N116" si="17">J116*M116</f>
        <v>115.15798674</v>
      </c>
      <c r="O116" s="16"/>
      <c r="P116" s="7"/>
      <c r="Q116" s="7"/>
    </row>
    <row r="117" spans="1:17" ht="33" customHeight="1" thickTop="1" thickBot="1">
      <c r="A117" s="72" t="s">
        <v>315</v>
      </c>
      <c r="B117" s="139">
        <v>89713</v>
      </c>
      <c r="C117" s="151" t="s">
        <v>307</v>
      </c>
      <c r="D117" s="152"/>
      <c r="E117" s="152"/>
      <c r="F117" s="152"/>
      <c r="G117" s="152"/>
      <c r="H117" s="153"/>
      <c r="I117" s="140" t="s">
        <v>65</v>
      </c>
      <c r="J117" s="43">
        <v>9.74</v>
      </c>
      <c r="K117" s="44">
        <v>40.49</v>
      </c>
      <c r="L117" s="45"/>
      <c r="M117" s="45">
        <f>K117*P61</f>
        <v>50.843293000000003</v>
      </c>
      <c r="N117" s="46">
        <f t="shared" ref="N117" si="18">J117*M117</f>
        <v>495.21367382000005</v>
      </c>
      <c r="O117" s="16"/>
      <c r="P117" s="7"/>
      <c r="Q117" s="7"/>
    </row>
    <row r="118" spans="1:17" ht="33" customHeight="1" thickTop="1" thickBot="1">
      <c r="A118" s="72" t="s">
        <v>316</v>
      </c>
      <c r="B118" s="139">
        <v>89805</v>
      </c>
      <c r="C118" s="151" t="s">
        <v>310</v>
      </c>
      <c r="D118" s="152"/>
      <c r="E118" s="152"/>
      <c r="F118" s="152"/>
      <c r="G118" s="152"/>
      <c r="H118" s="153"/>
      <c r="I118" s="140" t="s">
        <v>100</v>
      </c>
      <c r="J118" s="43">
        <v>2</v>
      </c>
      <c r="K118" s="44">
        <v>15.39</v>
      </c>
      <c r="L118" s="45"/>
      <c r="M118" s="45">
        <f>K118*P61</f>
        <v>19.325223000000001</v>
      </c>
      <c r="N118" s="46">
        <f t="shared" ref="N118" si="19">J118*M118</f>
        <v>38.650446000000002</v>
      </c>
      <c r="O118" s="16"/>
      <c r="P118" s="7"/>
      <c r="Q118" s="7"/>
    </row>
    <row r="119" spans="1:17" ht="33" customHeight="1" thickTop="1" thickBot="1">
      <c r="A119" s="72" t="s">
        <v>317</v>
      </c>
      <c r="B119" s="139">
        <v>89724</v>
      </c>
      <c r="C119" s="151" t="s">
        <v>308</v>
      </c>
      <c r="D119" s="152"/>
      <c r="E119" s="152"/>
      <c r="F119" s="152"/>
      <c r="G119" s="152"/>
      <c r="H119" s="153"/>
      <c r="I119" s="140" t="s">
        <v>100</v>
      </c>
      <c r="J119" s="43">
        <v>4</v>
      </c>
      <c r="K119" s="44">
        <v>9.51</v>
      </c>
      <c r="L119" s="45"/>
      <c r="M119" s="45">
        <f>K119*P61</f>
        <v>11.941707000000001</v>
      </c>
      <c r="N119" s="46">
        <f t="shared" ref="N119" si="20">J119*M119</f>
        <v>47.766828000000004</v>
      </c>
      <c r="O119" s="16"/>
      <c r="P119" s="7"/>
      <c r="Q119" s="7"/>
    </row>
    <row r="120" spans="1:17" ht="33" customHeight="1" thickTop="1" thickBot="1">
      <c r="A120" s="72" t="s">
        <v>318</v>
      </c>
      <c r="B120" s="139">
        <v>89801</v>
      </c>
      <c r="C120" s="151" t="s">
        <v>309</v>
      </c>
      <c r="D120" s="152"/>
      <c r="E120" s="152"/>
      <c r="F120" s="152"/>
      <c r="G120" s="152"/>
      <c r="H120" s="153"/>
      <c r="I120" s="140" t="s">
        <v>100</v>
      </c>
      <c r="J120" s="43">
        <v>4</v>
      </c>
      <c r="K120" s="44">
        <v>7.85</v>
      </c>
      <c r="L120" s="45"/>
      <c r="M120" s="45">
        <f>K120*P61</f>
        <v>9.8572450000000007</v>
      </c>
      <c r="N120" s="46">
        <f t="shared" ref="N120" si="21">J120*M120</f>
        <v>39.428980000000003</v>
      </c>
      <c r="O120" s="16"/>
      <c r="P120" s="7"/>
      <c r="Q120" s="7"/>
    </row>
    <row r="121" spans="1:17" ht="29.25" customHeight="1" thickTop="1" thickBot="1">
      <c r="A121" s="72" t="s">
        <v>319</v>
      </c>
      <c r="B121" s="139">
        <v>89402</v>
      </c>
      <c r="C121" s="151" t="s">
        <v>291</v>
      </c>
      <c r="D121" s="152"/>
      <c r="E121" s="152"/>
      <c r="F121" s="152"/>
      <c r="G121" s="152"/>
      <c r="H121" s="153"/>
      <c r="I121" s="140" t="s">
        <v>65</v>
      </c>
      <c r="J121" s="43">
        <v>69.36</v>
      </c>
      <c r="K121" s="44">
        <v>8.51</v>
      </c>
      <c r="L121" s="45"/>
      <c r="M121" s="45">
        <f>K121*P61</f>
        <v>10.686007</v>
      </c>
      <c r="N121" s="46">
        <f t="shared" ref="N121" si="22">J121*M121</f>
        <v>741.18144552000001</v>
      </c>
      <c r="O121" s="16"/>
      <c r="P121" s="7"/>
      <c r="Q121" s="7"/>
    </row>
    <row r="122" spans="1:17" ht="33" customHeight="1" thickTop="1" thickBot="1">
      <c r="A122" s="72" t="s">
        <v>320</v>
      </c>
      <c r="B122" s="139">
        <v>89403</v>
      </c>
      <c r="C122" s="151" t="s">
        <v>292</v>
      </c>
      <c r="D122" s="152"/>
      <c r="E122" s="152"/>
      <c r="F122" s="152"/>
      <c r="G122" s="152"/>
      <c r="H122" s="153"/>
      <c r="I122" s="140" t="s">
        <v>100</v>
      </c>
      <c r="J122" s="43">
        <v>26</v>
      </c>
      <c r="K122" s="44">
        <v>14.58</v>
      </c>
      <c r="L122" s="45"/>
      <c r="M122" s="45">
        <f>K122*P61</f>
        <v>18.308106000000002</v>
      </c>
      <c r="N122" s="46">
        <f t="shared" ref="N122" si="23">J122*M122</f>
        <v>476.01075600000007</v>
      </c>
      <c r="O122" s="16"/>
      <c r="P122" s="7"/>
      <c r="Q122" s="7"/>
    </row>
    <row r="123" spans="1:17" ht="33" customHeight="1" thickTop="1" thickBot="1">
      <c r="A123" s="72" t="s">
        <v>321</v>
      </c>
      <c r="B123" s="139">
        <v>89972</v>
      </c>
      <c r="C123" s="151" t="s">
        <v>258</v>
      </c>
      <c r="D123" s="152"/>
      <c r="E123" s="152"/>
      <c r="F123" s="152"/>
      <c r="G123" s="152"/>
      <c r="H123" s="153"/>
      <c r="I123" s="140" t="s">
        <v>100</v>
      </c>
      <c r="J123" s="43">
        <v>6</v>
      </c>
      <c r="K123" s="44">
        <v>35.06</v>
      </c>
      <c r="L123" s="45"/>
      <c r="M123" s="45">
        <f>K123*P61</f>
        <v>44.024842000000007</v>
      </c>
      <c r="N123" s="46">
        <f t="shared" ref="N123" si="24">J123*M123</f>
        <v>264.14905200000004</v>
      </c>
      <c r="O123" s="16"/>
      <c r="P123" s="7"/>
      <c r="Q123" s="7"/>
    </row>
    <row r="124" spans="1:17" ht="33" customHeight="1" thickTop="1" thickBot="1">
      <c r="A124" s="72" t="s">
        <v>322</v>
      </c>
      <c r="B124" s="139">
        <v>89969</v>
      </c>
      <c r="C124" s="151" t="s">
        <v>259</v>
      </c>
      <c r="D124" s="152"/>
      <c r="E124" s="152"/>
      <c r="F124" s="152"/>
      <c r="G124" s="152"/>
      <c r="H124" s="153"/>
      <c r="I124" s="140" t="s">
        <v>100</v>
      </c>
      <c r="J124" s="43">
        <v>2</v>
      </c>
      <c r="K124" s="44">
        <v>28.9</v>
      </c>
      <c r="L124" s="45"/>
      <c r="M124" s="45">
        <f>K124*P61</f>
        <v>36.289729999999999</v>
      </c>
      <c r="N124" s="46">
        <f t="shared" ref="N124:N126" si="25">J124*M124</f>
        <v>72.579459999999997</v>
      </c>
      <c r="O124" s="16"/>
      <c r="P124" s="7"/>
      <c r="Q124" s="7"/>
    </row>
    <row r="125" spans="1:17" ht="33" customHeight="1" thickTop="1" thickBot="1">
      <c r="A125" s="72" t="s">
        <v>323</v>
      </c>
      <c r="B125" s="139">
        <v>86914</v>
      </c>
      <c r="C125" s="151" t="s">
        <v>260</v>
      </c>
      <c r="D125" s="152"/>
      <c r="E125" s="152"/>
      <c r="F125" s="152"/>
      <c r="G125" s="152"/>
      <c r="H125" s="153"/>
      <c r="I125" s="140" t="s">
        <v>100</v>
      </c>
      <c r="J125" s="43">
        <v>3</v>
      </c>
      <c r="K125" s="44">
        <v>80.81</v>
      </c>
      <c r="L125" s="45"/>
      <c r="M125" s="45">
        <f>K125*P61</f>
        <v>101.473117</v>
      </c>
      <c r="N125" s="46">
        <f t="shared" si="25"/>
        <v>304.41935100000001</v>
      </c>
      <c r="O125" s="16"/>
      <c r="P125" s="7"/>
      <c r="Q125" s="7"/>
    </row>
    <row r="126" spans="1:17" ht="33" customHeight="1" thickTop="1" thickBot="1">
      <c r="A126" s="72" t="s">
        <v>324</v>
      </c>
      <c r="B126" s="139">
        <v>86915</v>
      </c>
      <c r="C126" s="151" t="s">
        <v>261</v>
      </c>
      <c r="D126" s="152"/>
      <c r="E126" s="152"/>
      <c r="F126" s="152"/>
      <c r="G126" s="152"/>
      <c r="H126" s="153"/>
      <c r="I126" s="140" t="s">
        <v>100</v>
      </c>
      <c r="J126" s="43">
        <v>2</v>
      </c>
      <c r="K126" s="44">
        <v>117.74</v>
      </c>
      <c r="L126" s="45"/>
      <c r="M126" s="45">
        <f>K126*P61</f>
        <v>147.84611799999999</v>
      </c>
      <c r="N126" s="46">
        <f t="shared" si="25"/>
        <v>295.69223599999998</v>
      </c>
      <c r="O126" s="16"/>
      <c r="P126" s="7"/>
      <c r="Q126" s="7"/>
    </row>
    <row r="127" spans="1:17" ht="33" customHeight="1" thickTop="1" thickBot="1">
      <c r="A127" s="72" t="s">
        <v>325</v>
      </c>
      <c r="B127" s="139">
        <v>89490</v>
      </c>
      <c r="C127" s="151" t="s">
        <v>262</v>
      </c>
      <c r="D127" s="152"/>
      <c r="E127" s="152"/>
      <c r="F127" s="152"/>
      <c r="G127" s="152"/>
      <c r="H127" s="153"/>
      <c r="I127" s="140" t="s">
        <v>100</v>
      </c>
      <c r="J127" s="43">
        <v>2</v>
      </c>
      <c r="K127" s="44">
        <v>5.89</v>
      </c>
      <c r="L127" s="45"/>
      <c r="M127" s="45">
        <f>K127*P61</f>
        <v>7.3960729999999995</v>
      </c>
      <c r="N127" s="46">
        <f t="shared" ref="N127:N130" si="26">J127*M127</f>
        <v>14.792145999999999</v>
      </c>
      <c r="O127" s="16"/>
      <c r="P127" s="7"/>
      <c r="Q127" s="7"/>
    </row>
    <row r="128" spans="1:17" ht="33" customHeight="1" thickTop="1" thickBot="1">
      <c r="A128" s="72" t="s">
        <v>326</v>
      </c>
      <c r="B128" s="139">
        <v>89489</v>
      </c>
      <c r="C128" s="151" t="s">
        <v>295</v>
      </c>
      <c r="D128" s="152"/>
      <c r="E128" s="152"/>
      <c r="F128" s="152"/>
      <c r="G128" s="152"/>
      <c r="H128" s="153"/>
      <c r="I128" s="140" t="s">
        <v>100</v>
      </c>
      <c r="J128" s="43">
        <v>12</v>
      </c>
      <c r="K128" s="44">
        <v>6.65</v>
      </c>
      <c r="L128" s="45"/>
      <c r="M128" s="45">
        <f>K128*P61</f>
        <v>8.3504050000000003</v>
      </c>
      <c r="N128" s="46">
        <f t="shared" si="26"/>
        <v>100.20486</v>
      </c>
      <c r="O128" s="16"/>
      <c r="P128" s="7"/>
      <c r="Q128" s="7"/>
    </row>
    <row r="129" spans="1:17" ht="33" customHeight="1" thickTop="1" thickBot="1">
      <c r="A129" s="72" t="s">
        <v>327</v>
      </c>
      <c r="B129" s="139">
        <v>89617</v>
      </c>
      <c r="C129" s="151" t="s">
        <v>296</v>
      </c>
      <c r="D129" s="152"/>
      <c r="E129" s="152"/>
      <c r="F129" s="152"/>
      <c r="G129" s="152"/>
      <c r="H129" s="153"/>
      <c r="I129" s="140" t="s">
        <v>100</v>
      </c>
      <c r="J129" s="43">
        <v>4</v>
      </c>
      <c r="K129" s="44">
        <v>6.05</v>
      </c>
      <c r="L129" s="45"/>
      <c r="M129" s="45">
        <f>K129*P61</f>
        <v>7.5969850000000001</v>
      </c>
      <c r="N129" s="46">
        <f t="shared" si="26"/>
        <v>30.38794</v>
      </c>
      <c r="O129" s="16"/>
      <c r="P129" s="7"/>
      <c r="Q129" s="7"/>
    </row>
    <row r="130" spans="1:17" ht="33" customHeight="1" thickTop="1" thickBot="1">
      <c r="A130" s="72" t="s">
        <v>328</v>
      </c>
      <c r="B130" s="139">
        <v>89366</v>
      </c>
      <c r="C130" s="151" t="s">
        <v>263</v>
      </c>
      <c r="D130" s="152"/>
      <c r="E130" s="152"/>
      <c r="F130" s="152"/>
      <c r="G130" s="152"/>
      <c r="H130" s="153"/>
      <c r="I130" s="140" t="s">
        <v>100</v>
      </c>
      <c r="J130" s="43">
        <v>6</v>
      </c>
      <c r="K130" s="44">
        <v>14.59</v>
      </c>
      <c r="L130" s="45"/>
      <c r="M130" s="45">
        <f>K130*P61</f>
        <v>18.320663</v>
      </c>
      <c r="N130" s="46">
        <f t="shared" si="26"/>
        <v>109.92397800000001</v>
      </c>
      <c r="O130" s="16"/>
      <c r="P130" s="7"/>
      <c r="Q130" s="7"/>
    </row>
    <row r="131" spans="1:17" ht="33" customHeight="1" thickTop="1" thickBot="1">
      <c r="A131" s="72" t="s">
        <v>329</v>
      </c>
      <c r="B131" s="139">
        <v>98058</v>
      </c>
      <c r="C131" s="151" t="s">
        <v>293</v>
      </c>
      <c r="D131" s="152"/>
      <c r="E131" s="152"/>
      <c r="F131" s="152"/>
      <c r="G131" s="152"/>
      <c r="H131" s="153"/>
      <c r="I131" s="140" t="s">
        <v>100</v>
      </c>
      <c r="J131" s="43">
        <v>1</v>
      </c>
      <c r="K131" s="44">
        <v>1616.51</v>
      </c>
      <c r="L131" s="45"/>
      <c r="M131" s="45">
        <f>K131*P61</f>
        <v>2029.8516070000001</v>
      </c>
      <c r="N131" s="46">
        <f t="shared" ref="N131" si="27">J131*M131</f>
        <v>2029.8516070000001</v>
      </c>
      <c r="O131" s="16"/>
      <c r="P131" s="7"/>
      <c r="Q131" s="7"/>
    </row>
    <row r="132" spans="1:17" ht="33" customHeight="1" thickTop="1" thickBot="1">
      <c r="A132" s="72" t="s">
        <v>330</v>
      </c>
      <c r="B132" s="139">
        <v>98067</v>
      </c>
      <c r="C132" s="151" t="s">
        <v>294</v>
      </c>
      <c r="D132" s="152"/>
      <c r="E132" s="152"/>
      <c r="F132" s="152"/>
      <c r="G132" s="152"/>
      <c r="H132" s="153"/>
      <c r="I132" s="140" t="s">
        <v>100</v>
      </c>
      <c r="J132" s="43">
        <v>1</v>
      </c>
      <c r="K132" s="44">
        <v>6927.66</v>
      </c>
      <c r="L132" s="45"/>
      <c r="M132" s="45">
        <f>K132*P61</f>
        <v>8699.0626620000003</v>
      </c>
      <c r="N132" s="46">
        <f t="shared" ref="N132" si="28">J132*M132</f>
        <v>8699.0626620000003</v>
      </c>
      <c r="O132" s="16"/>
      <c r="P132" s="7"/>
      <c r="Q132" s="7"/>
    </row>
    <row r="133" spans="1:17" ht="24.75" customHeight="1" thickTop="1">
      <c r="A133" s="160" t="s">
        <v>4</v>
      </c>
      <c r="B133" s="161"/>
      <c r="C133" s="162"/>
      <c r="D133" s="162"/>
      <c r="E133" s="162"/>
      <c r="F133" s="162"/>
      <c r="G133" s="162"/>
      <c r="H133" s="162"/>
      <c r="I133" s="163"/>
      <c r="J133" s="168">
        <f>SUM(N101:N132)</f>
        <v>23797.705694220007</v>
      </c>
      <c r="K133" s="169"/>
      <c r="L133" s="169"/>
      <c r="M133" s="169"/>
      <c r="N133" s="170"/>
      <c r="O133" s="16"/>
      <c r="P133" s="7"/>
      <c r="Q133" s="7"/>
    </row>
    <row r="134" spans="1:17" ht="21" customHeight="1">
      <c r="A134" s="165"/>
      <c r="B134" s="166"/>
      <c r="C134" s="166"/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  <c r="N134" s="167"/>
      <c r="O134" s="16"/>
      <c r="P134" s="7"/>
      <c r="Q134" s="7"/>
    </row>
    <row r="135" spans="1:17" ht="21.75" customHeight="1" thickBot="1">
      <c r="A135" s="37" t="s">
        <v>199</v>
      </c>
      <c r="B135" s="38"/>
      <c r="C135" s="154" t="s">
        <v>240</v>
      </c>
      <c r="D135" s="155"/>
      <c r="E135" s="155"/>
      <c r="F135" s="155"/>
      <c r="G135" s="155"/>
      <c r="H135" s="156"/>
      <c r="I135" s="39"/>
      <c r="J135" s="39"/>
      <c r="K135" s="39"/>
      <c r="L135" s="39"/>
      <c r="M135" s="39"/>
      <c r="N135" s="39"/>
      <c r="O135" s="16"/>
      <c r="P135" s="7"/>
      <c r="Q135" s="7"/>
    </row>
    <row r="136" spans="1:17" ht="24.75" customHeight="1" thickTop="1" thickBot="1">
      <c r="A136" s="72" t="s">
        <v>238</v>
      </c>
      <c r="B136" s="14">
        <v>98504</v>
      </c>
      <c r="C136" s="157" t="s">
        <v>245</v>
      </c>
      <c r="D136" s="158"/>
      <c r="E136" s="158"/>
      <c r="F136" s="158"/>
      <c r="G136" s="158"/>
      <c r="H136" s="159"/>
      <c r="I136" s="34" t="s">
        <v>6</v>
      </c>
      <c r="J136" s="43">
        <v>255.96</v>
      </c>
      <c r="K136" s="44">
        <v>12.7</v>
      </c>
      <c r="L136" s="45"/>
      <c r="M136" s="45">
        <f>K136*P61</f>
        <v>15.94739</v>
      </c>
      <c r="N136" s="46">
        <f t="shared" ref="N136:N142" si="29">J136*M136</f>
        <v>4081.8939444000002</v>
      </c>
      <c r="O136" s="16"/>
      <c r="P136" s="7"/>
      <c r="Q136" s="7"/>
    </row>
    <row r="137" spans="1:17" ht="34.5" customHeight="1" thickTop="1" thickBot="1">
      <c r="A137" s="72" t="s">
        <v>243</v>
      </c>
      <c r="B137" s="14">
        <v>92402</v>
      </c>
      <c r="C137" s="157" t="s">
        <v>246</v>
      </c>
      <c r="D137" s="158"/>
      <c r="E137" s="158"/>
      <c r="F137" s="158"/>
      <c r="G137" s="158"/>
      <c r="H137" s="159"/>
      <c r="I137" s="34" t="s">
        <v>6</v>
      </c>
      <c r="J137" s="43">
        <v>179.61</v>
      </c>
      <c r="K137" s="44">
        <v>78.459999999999994</v>
      </c>
      <c r="L137" s="45"/>
      <c r="M137" s="45">
        <f>K137*P61</f>
        <v>98.522221999999999</v>
      </c>
      <c r="N137" s="46">
        <f t="shared" si="29"/>
        <v>17695.576293420003</v>
      </c>
      <c r="O137" s="16"/>
      <c r="P137" s="7"/>
      <c r="Q137" s="7"/>
    </row>
    <row r="138" spans="1:17" ht="31.5" customHeight="1" thickTop="1" thickBot="1">
      <c r="A138" s="72" t="s">
        <v>244</v>
      </c>
      <c r="B138" s="14">
        <v>94992</v>
      </c>
      <c r="C138" s="157" t="s">
        <v>247</v>
      </c>
      <c r="D138" s="158"/>
      <c r="E138" s="158"/>
      <c r="F138" s="158"/>
      <c r="G138" s="158"/>
      <c r="H138" s="159"/>
      <c r="I138" s="34" t="s">
        <v>6</v>
      </c>
      <c r="J138" s="43">
        <v>91.64</v>
      </c>
      <c r="K138" s="44">
        <v>98.11</v>
      </c>
      <c r="L138" s="45"/>
      <c r="M138" s="45">
        <f>K138*P61</f>
        <v>123.19672700000001</v>
      </c>
      <c r="N138" s="46">
        <f t="shared" si="29"/>
        <v>11289.748062280001</v>
      </c>
      <c r="O138" s="16"/>
      <c r="P138" s="7"/>
      <c r="Q138" s="7"/>
    </row>
    <row r="139" spans="1:17" ht="31.5" customHeight="1" thickTop="1" thickBot="1">
      <c r="A139" s="72" t="s">
        <v>248</v>
      </c>
      <c r="B139" s="14" t="s">
        <v>249</v>
      </c>
      <c r="C139" s="157" t="s">
        <v>148</v>
      </c>
      <c r="D139" s="158"/>
      <c r="E139" s="158"/>
      <c r="F139" s="158"/>
      <c r="G139" s="158"/>
      <c r="H139" s="159"/>
      <c r="I139" s="34" t="s">
        <v>6</v>
      </c>
      <c r="J139" s="43">
        <v>10</v>
      </c>
      <c r="K139" s="44">
        <v>571.4</v>
      </c>
      <c r="L139" s="45"/>
      <c r="M139" s="45">
        <f>K139*P61</f>
        <v>717.50698</v>
      </c>
      <c r="N139" s="46">
        <f t="shared" si="29"/>
        <v>7175.0698000000002</v>
      </c>
      <c r="O139" s="16"/>
      <c r="P139" s="7"/>
      <c r="Q139" s="7"/>
    </row>
    <row r="140" spans="1:17" ht="36.75" customHeight="1" thickTop="1" thickBot="1">
      <c r="A140" s="72" t="s">
        <v>250</v>
      </c>
      <c r="B140" s="14">
        <v>103328</v>
      </c>
      <c r="C140" s="157" t="s">
        <v>347</v>
      </c>
      <c r="D140" s="158"/>
      <c r="E140" s="158"/>
      <c r="F140" s="158"/>
      <c r="G140" s="158"/>
      <c r="H140" s="159"/>
      <c r="I140" s="34" t="s">
        <v>6</v>
      </c>
      <c r="J140" s="43">
        <v>229.6</v>
      </c>
      <c r="K140" s="44">
        <v>79.06</v>
      </c>
      <c r="L140" s="45"/>
      <c r="M140" s="45">
        <f>K140*P61</f>
        <v>99.275642000000005</v>
      </c>
      <c r="N140" s="46">
        <f t="shared" si="29"/>
        <v>22793.687403200001</v>
      </c>
      <c r="O140" s="16"/>
      <c r="P140" s="7"/>
      <c r="Q140" s="7"/>
    </row>
    <row r="141" spans="1:17" ht="31.5" customHeight="1" thickTop="1" thickBot="1">
      <c r="A141" s="72" t="s">
        <v>251</v>
      </c>
      <c r="B141" s="14">
        <v>89173</v>
      </c>
      <c r="C141" s="157" t="s">
        <v>147</v>
      </c>
      <c r="D141" s="158"/>
      <c r="E141" s="158"/>
      <c r="F141" s="158"/>
      <c r="G141" s="158"/>
      <c r="H141" s="159"/>
      <c r="I141" s="34" t="s">
        <v>6</v>
      </c>
      <c r="J141" s="43">
        <v>219.2</v>
      </c>
      <c r="K141" s="44">
        <v>28.78</v>
      </c>
      <c r="L141" s="45"/>
      <c r="M141" s="45">
        <f>K141*P61</f>
        <v>36.139046</v>
      </c>
      <c r="N141" s="46">
        <f t="shared" si="29"/>
        <v>7921.6788831999993</v>
      </c>
      <c r="O141" s="16"/>
      <c r="P141" s="7"/>
      <c r="Q141" s="7"/>
    </row>
    <row r="142" spans="1:17" ht="31.5" customHeight="1" thickTop="1" thickBot="1">
      <c r="A142" s="72" t="s">
        <v>252</v>
      </c>
      <c r="B142" s="14">
        <v>87402</v>
      </c>
      <c r="C142" s="157" t="s">
        <v>253</v>
      </c>
      <c r="D142" s="158"/>
      <c r="E142" s="158"/>
      <c r="F142" s="158"/>
      <c r="G142" s="158"/>
      <c r="H142" s="159"/>
      <c r="I142" s="34" t="s">
        <v>10</v>
      </c>
      <c r="J142" s="43">
        <v>2</v>
      </c>
      <c r="K142" s="44">
        <v>3597.22</v>
      </c>
      <c r="L142" s="45"/>
      <c r="M142" s="45">
        <f>K142*P61</f>
        <v>4517.0291539999998</v>
      </c>
      <c r="N142" s="46">
        <f t="shared" si="29"/>
        <v>9034.0583079999997</v>
      </c>
      <c r="O142" s="16"/>
      <c r="P142" s="7"/>
      <c r="Q142" s="7"/>
    </row>
    <row r="143" spans="1:17" ht="31.5" customHeight="1" thickTop="1" thickBot="1">
      <c r="A143" s="72" t="s">
        <v>278</v>
      </c>
      <c r="B143" s="14">
        <v>88489</v>
      </c>
      <c r="C143" s="157" t="s">
        <v>114</v>
      </c>
      <c r="D143" s="158"/>
      <c r="E143" s="158"/>
      <c r="F143" s="158"/>
      <c r="G143" s="158"/>
      <c r="H143" s="159"/>
      <c r="I143" s="34" t="s">
        <v>6</v>
      </c>
      <c r="J143" s="43">
        <v>91.6</v>
      </c>
      <c r="K143" s="44">
        <v>12.54</v>
      </c>
      <c r="L143" s="45"/>
      <c r="M143" s="45">
        <f>K143*P61</f>
        <v>15.746478</v>
      </c>
      <c r="N143" s="46">
        <f t="shared" ref="N143" si="30">J143*M143</f>
        <v>1442.3773847999998</v>
      </c>
      <c r="O143" s="16"/>
      <c r="P143" s="7"/>
      <c r="Q143" s="7"/>
    </row>
    <row r="144" spans="1:17" ht="31.5" customHeight="1" thickTop="1" thickBot="1">
      <c r="A144" s="72" t="s">
        <v>279</v>
      </c>
      <c r="B144" s="14">
        <v>88432</v>
      </c>
      <c r="C144" s="157" t="s">
        <v>280</v>
      </c>
      <c r="D144" s="158"/>
      <c r="E144" s="158"/>
      <c r="F144" s="158"/>
      <c r="G144" s="158"/>
      <c r="H144" s="159"/>
      <c r="I144" s="34" t="s">
        <v>6</v>
      </c>
      <c r="J144" s="43">
        <v>18.5</v>
      </c>
      <c r="K144" s="44">
        <v>13.94</v>
      </c>
      <c r="L144" s="45"/>
      <c r="M144" s="45">
        <f>K144*P61</f>
        <v>17.504458</v>
      </c>
      <c r="N144" s="46">
        <f t="shared" ref="N144" si="31">J144*M144</f>
        <v>323.83247299999999</v>
      </c>
      <c r="O144" s="16"/>
      <c r="P144" s="7"/>
      <c r="Q144" s="7"/>
    </row>
    <row r="145" spans="1:21" ht="31.5" customHeight="1" thickTop="1" thickBot="1">
      <c r="A145" s="72" t="s">
        <v>281</v>
      </c>
      <c r="B145" s="14" t="s">
        <v>283</v>
      </c>
      <c r="C145" s="157" t="s">
        <v>282</v>
      </c>
      <c r="D145" s="158"/>
      <c r="E145" s="158"/>
      <c r="F145" s="158"/>
      <c r="G145" s="158"/>
      <c r="H145" s="159"/>
      <c r="I145" s="34" t="s">
        <v>6</v>
      </c>
      <c r="J145" s="43">
        <v>10.8</v>
      </c>
      <c r="K145" s="44">
        <v>293.7</v>
      </c>
      <c r="L145" s="45"/>
      <c r="M145" s="45">
        <f>K145*P61</f>
        <v>368.79908999999998</v>
      </c>
      <c r="N145" s="46">
        <f t="shared" ref="N145" si="32">J145*M145</f>
        <v>3983.0301720000002</v>
      </c>
      <c r="O145" s="16"/>
      <c r="P145" s="7"/>
      <c r="Q145" s="7"/>
    </row>
    <row r="146" spans="1:21" ht="31.5" customHeight="1" thickTop="1" thickBot="1">
      <c r="A146" s="72" t="s">
        <v>288</v>
      </c>
      <c r="B146" s="14">
        <v>8311</v>
      </c>
      <c r="C146" s="157">
        <v>0</v>
      </c>
      <c r="D146" s="158"/>
      <c r="E146" s="158"/>
      <c r="F146" s="158"/>
      <c r="G146" s="158"/>
      <c r="H146" s="159"/>
      <c r="I146" s="34" t="s">
        <v>59</v>
      </c>
      <c r="J146" s="43">
        <v>24</v>
      </c>
      <c r="K146" s="44">
        <v>24.62</v>
      </c>
      <c r="L146" s="45"/>
      <c r="M146" s="45">
        <f>K146*P61</f>
        <v>30.915334000000001</v>
      </c>
      <c r="N146" s="46">
        <f>J146*M146</f>
        <v>741.96801600000003</v>
      </c>
      <c r="O146" s="16"/>
      <c r="P146" s="7"/>
      <c r="Q146" s="7"/>
    </row>
    <row r="147" spans="1:21" ht="24.75" customHeight="1" thickTop="1">
      <c r="A147" s="160" t="s">
        <v>4</v>
      </c>
      <c r="B147" s="161"/>
      <c r="C147" s="162"/>
      <c r="D147" s="162"/>
      <c r="E147" s="162"/>
      <c r="F147" s="162"/>
      <c r="G147" s="162"/>
      <c r="H147" s="162"/>
      <c r="I147" s="163"/>
      <c r="J147" s="168">
        <f>SUM(N136:N146)</f>
        <v>86482.920740299989</v>
      </c>
      <c r="K147" s="169"/>
      <c r="L147" s="169"/>
      <c r="M147" s="169"/>
      <c r="N147" s="170"/>
      <c r="O147" s="16"/>
      <c r="P147" s="7"/>
      <c r="Q147" s="7"/>
    </row>
    <row r="148" spans="1:21" ht="21" customHeight="1">
      <c r="A148" s="165"/>
      <c r="B148" s="166"/>
      <c r="C148" s="166"/>
      <c r="D148" s="166"/>
      <c r="E148" s="166"/>
      <c r="F148" s="166"/>
      <c r="G148" s="166"/>
      <c r="H148" s="166"/>
      <c r="I148" s="166"/>
      <c r="J148" s="166"/>
      <c r="K148" s="166"/>
      <c r="L148" s="166"/>
      <c r="M148" s="166"/>
      <c r="N148" s="167"/>
      <c r="O148" s="16"/>
      <c r="P148" s="7"/>
      <c r="Q148" s="7"/>
    </row>
    <row r="149" spans="1:21" ht="24.75" customHeight="1" thickBot="1">
      <c r="A149" s="37" t="s">
        <v>241</v>
      </c>
      <c r="B149" s="38"/>
      <c r="C149" s="154" t="s">
        <v>75</v>
      </c>
      <c r="D149" s="155"/>
      <c r="E149" s="155"/>
      <c r="F149" s="155"/>
      <c r="G149" s="155"/>
      <c r="H149" s="156"/>
      <c r="I149" s="39"/>
      <c r="J149" s="39"/>
      <c r="K149" s="39"/>
      <c r="L149" s="39"/>
      <c r="M149" s="39"/>
      <c r="N149" s="39"/>
      <c r="O149" s="16"/>
      <c r="P149" s="7"/>
      <c r="Q149" s="7"/>
    </row>
    <row r="150" spans="1:21" ht="24.75" customHeight="1" thickTop="1" thickBot="1">
      <c r="A150" s="72" t="s">
        <v>242</v>
      </c>
      <c r="B150" s="14" t="s">
        <v>201</v>
      </c>
      <c r="C150" s="157" t="s">
        <v>200</v>
      </c>
      <c r="D150" s="158"/>
      <c r="E150" s="158"/>
      <c r="F150" s="158"/>
      <c r="G150" s="158"/>
      <c r="H150" s="159"/>
      <c r="I150" s="34" t="s">
        <v>6</v>
      </c>
      <c r="J150" s="43">
        <v>149.76</v>
      </c>
      <c r="K150" s="44">
        <v>22.49</v>
      </c>
      <c r="L150" s="45"/>
      <c r="M150" s="45">
        <f>K150*P61</f>
        <v>28.240693</v>
      </c>
      <c r="N150" s="46">
        <f>J150*M150</f>
        <v>4229.3261836800002</v>
      </c>
      <c r="O150" s="16"/>
      <c r="P150" s="7"/>
      <c r="Q150" s="7"/>
    </row>
    <row r="151" spans="1:21" ht="19.5" customHeight="1" thickTop="1">
      <c r="A151" s="237" t="s">
        <v>4</v>
      </c>
      <c r="B151" s="238"/>
      <c r="C151" s="239"/>
      <c r="D151" s="239"/>
      <c r="E151" s="239"/>
      <c r="F151" s="239"/>
      <c r="G151" s="239"/>
      <c r="H151" s="239"/>
      <c r="I151" s="240"/>
      <c r="J151" s="241">
        <f>SUM(N150)</f>
        <v>4229.3261836800002</v>
      </c>
      <c r="K151" s="242"/>
      <c r="L151" s="242"/>
      <c r="M151" s="242"/>
      <c r="N151" s="243"/>
      <c r="O151" s="16"/>
      <c r="P151" s="7"/>
      <c r="Q151" s="7"/>
    </row>
    <row r="152" spans="1:21" ht="20.25" customHeight="1">
      <c r="A152" s="124"/>
      <c r="B152" s="122"/>
      <c r="C152" s="122"/>
      <c r="D152" s="122"/>
      <c r="E152" s="122"/>
      <c r="F152" s="122"/>
      <c r="G152" s="122"/>
      <c r="H152" s="122"/>
      <c r="I152" s="122"/>
      <c r="J152" s="125"/>
      <c r="K152" s="120"/>
      <c r="L152" s="120"/>
      <c r="M152" s="120"/>
      <c r="N152" s="121"/>
      <c r="O152" s="16"/>
      <c r="P152" s="7"/>
      <c r="Q152" s="7"/>
    </row>
    <row r="153" spans="1:21" ht="24.75" customHeight="1">
      <c r="A153" s="184" t="s">
        <v>49</v>
      </c>
      <c r="B153" s="185"/>
      <c r="C153" s="185"/>
      <c r="D153" s="185"/>
      <c r="E153" s="185"/>
      <c r="F153" s="185"/>
      <c r="G153" s="185"/>
      <c r="H153" s="185"/>
      <c r="I153" s="185"/>
      <c r="J153" s="185"/>
      <c r="K153" s="186"/>
      <c r="L153" s="182">
        <f>SUM(J15,J20,J28,J38,J42,J50,J58,J66,J72,J79,J98,J133,J147,J151)</f>
        <v>473976.05098693003</v>
      </c>
      <c r="M153" s="182"/>
      <c r="N153" s="182"/>
      <c r="O153" s="16"/>
      <c r="P153" s="7"/>
      <c r="Q153" s="7"/>
    </row>
    <row r="154" spans="1:21" ht="45" customHeight="1">
      <c r="A154" s="78"/>
      <c r="B154" s="79"/>
      <c r="C154" s="181"/>
      <c r="D154" s="181"/>
      <c r="E154" s="181"/>
      <c r="F154" s="181"/>
      <c r="G154" s="181"/>
      <c r="H154" s="181"/>
      <c r="I154" s="79"/>
      <c r="J154" s="80"/>
      <c r="K154" s="81"/>
      <c r="L154" s="81"/>
      <c r="M154" s="81"/>
      <c r="N154" s="82"/>
      <c r="P154" s="7"/>
      <c r="Q154" s="7"/>
      <c r="S154" s="2"/>
      <c r="T154" s="7"/>
      <c r="U154" s="7"/>
    </row>
    <row r="155" spans="1:21" ht="32.25" customHeight="1">
      <c r="A155" s="78"/>
      <c r="B155" s="147" t="s">
        <v>352</v>
      </c>
      <c r="C155" s="181"/>
      <c r="D155" s="181"/>
      <c r="E155" s="181"/>
      <c r="F155" s="181"/>
      <c r="G155" s="181"/>
      <c r="H155" s="181"/>
      <c r="I155" s="79"/>
      <c r="J155" s="80"/>
      <c r="K155" s="81"/>
      <c r="L155" s="81"/>
      <c r="M155" s="81"/>
      <c r="N155" s="82"/>
      <c r="O155" s="16"/>
      <c r="P155" s="7"/>
      <c r="Q155" s="7"/>
      <c r="S155" s="16"/>
      <c r="T155" s="7"/>
      <c r="U155" s="7"/>
    </row>
    <row r="156" spans="1:21" ht="32.25" customHeight="1">
      <c r="A156" s="78"/>
      <c r="B156" s="147" t="s">
        <v>353</v>
      </c>
      <c r="C156" s="181"/>
      <c r="D156" s="181"/>
      <c r="E156" s="181"/>
      <c r="F156" s="181"/>
      <c r="G156" s="181"/>
      <c r="H156" s="181"/>
      <c r="I156" s="79"/>
      <c r="J156" s="80"/>
      <c r="K156" s="81"/>
      <c r="L156" s="81"/>
      <c r="M156" s="148"/>
      <c r="N156" s="82"/>
      <c r="P156" s="7"/>
      <c r="Q156" s="7"/>
      <c r="S156" s="2"/>
      <c r="T156" s="7"/>
      <c r="U156" s="7"/>
    </row>
    <row r="157" spans="1:21" ht="24.75" customHeight="1">
      <c r="A157" s="78"/>
      <c r="B157" s="147" t="s">
        <v>354</v>
      </c>
      <c r="C157" s="181"/>
      <c r="D157" s="181"/>
      <c r="E157" s="181"/>
      <c r="F157" s="181"/>
      <c r="G157" s="181"/>
      <c r="H157" s="181"/>
      <c r="I157" s="79"/>
      <c r="J157" s="80"/>
      <c r="K157" s="81"/>
      <c r="L157" s="81"/>
      <c r="M157" s="81"/>
      <c r="N157" s="82"/>
      <c r="P157" s="7"/>
      <c r="Q157" s="7"/>
      <c r="S157" s="2"/>
      <c r="T157" s="7"/>
      <c r="U157" s="7"/>
    </row>
    <row r="158" spans="1:21" ht="24.75" customHeight="1">
      <c r="A158" s="78"/>
      <c r="B158" s="147"/>
      <c r="C158" s="146"/>
      <c r="D158" s="146"/>
      <c r="E158" s="146"/>
      <c r="F158" s="146"/>
      <c r="G158" s="146"/>
      <c r="H158" s="146"/>
      <c r="I158" s="79"/>
      <c r="J158" s="80"/>
      <c r="K158" s="81"/>
      <c r="L158" s="81"/>
      <c r="M158" s="81"/>
      <c r="N158" s="82"/>
      <c r="P158" s="7"/>
      <c r="Q158" s="7"/>
      <c r="S158" s="2"/>
      <c r="T158" s="7"/>
      <c r="U158" s="7"/>
    </row>
    <row r="159" spans="1:21" ht="22.5" customHeight="1">
      <c r="A159" s="161"/>
      <c r="B159" s="161"/>
      <c r="C159" s="161"/>
      <c r="D159" s="161"/>
      <c r="E159" s="161"/>
      <c r="F159" s="161"/>
      <c r="G159" s="161"/>
      <c r="H159" s="161"/>
      <c r="I159" s="161"/>
      <c r="J159" s="183"/>
      <c r="K159" s="183"/>
      <c r="L159" s="183"/>
      <c r="M159" s="183"/>
      <c r="N159" s="183"/>
      <c r="O159" s="8"/>
      <c r="P159" s="9"/>
      <c r="Q159" s="9"/>
      <c r="R159" s="10"/>
      <c r="S159" s="8"/>
      <c r="T159" s="105"/>
      <c r="U159" s="9"/>
    </row>
    <row r="160" spans="1:21" ht="20.25" customHeight="1">
      <c r="A160" s="83"/>
      <c r="B160" s="84"/>
      <c r="C160" s="85"/>
      <c r="D160" s="85"/>
      <c r="E160" s="85"/>
      <c r="F160" s="85"/>
      <c r="G160" s="85"/>
      <c r="H160" s="85"/>
      <c r="I160" s="86"/>
      <c r="J160" s="87"/>
      <c r="K160" s="88"/>
      <c r="L160" s="89"/>
      <c r="M160" s="89"/>
      <c r="N160" s="89"/>
      <c r="O160" s="6"/>
      <c r="P160" s="7"/>
      <c r="Q160" s="7"/>
      <c r="S160" s="6"/>
      <c r="T160" s="7"/>
      <c r="U160" s="7"/>
    </row>
    <row r="161" spans="1:21" ht="18" customHeight="1">
      <c r="A161" s="91"/>
      <c r="B161" s="90"/>
      <c r="C161" s="177"/>
      <c r="D161" s="177"/>
      <c r="E161" s="177"/>
      <c r="F161" s="177"/>
      <c r="G161" s="177"/>
      <c r="H161" s="177"/>
      <c r="I161" s="92"/>
      <c r="J161" s="93"/>
      <c r="K161" s="94"/>
      <c r="L161" s="95"/>
      <c r="M161" s="95"/>
      <c r="N161" s="96"/>
      <c r="O161" s="6"/>
      <c r="P161" s="7"/>
      <c r="Q161" s="7"/>
      <c r="S161" s="6"/>
      <c r="T161" s="7"/>
      <c r="U161" s="7"/>
    </row>
    <row r="162" spans="1:21" ht="30.75" customHeight="1">
      <c r="A162" s="97"/>
      <c r="B162" s="79"/>
      <c r="C162" s="181"/>
      <c r="D162" s="181"/>
      <c r="E162" s="181"/>
      <c r="F162" s="181"/>
      <c r="G162" s="181"/>
      <c r="H162" s="181"/>
      <c r="I162" s="79"/>
      <c r="J162" s="80"/>
      <c r="K162" s="81"/>
      <c r="L162" s="81"/>
      <c r="M162" s="81"/>
      <c r="N162" s="82"/>
      <c r="P162" s="7"/>
      <c r="Q162" s="7"/>
      <c r="S162" s="2"/>
      <c r="T162" s="7"/>
      <c r="U162" s="7"/>
    </row>
    <row r="163" spans="1:21" ht="30.75" customHeight="1">
      <c r="A163" s="97"/>
      <c r="B163" s="79"/>
      <c r="C163" s="181"/>
      <c r="D163" s="181"/>
      <c r="E163" s="181"/>
      <c r="F163" s="181"/>
      <c r="G163" s="181"/>
      <c r="H163" s="181"/>
      <c r="I163" s="79"/>
      <c r="J163" s="80"/>
      <c r="K163" s="81"/>
      <c r="L163" s="81"/>
      <c r="M163" s="81"/>
      <c r="N163" s="82"/>
      <c r="O163" s="16"/>
      <c r="P163" s="7"/>
      <c r="Q163" s="7"/>
      <c r="S163" s="16"/>
      <c r="T163" s="7"/>
      <c r="U163" s="7"/>
    </row>
    <row r="164" spans="1:21" ht="21.75" customHeight="1">
      <c r="A164" s="173"/>
      <c r="B164" s="173"/>
      <c r="C164" s="173"/>
      <c r="D164" s="173"/>
      <c r="E164" s="173"/>
      <c r="F164" s="173"/>
      <c r="G164" s="173"/>
      <c r="H164" s="173"/>
      <c r="I164" s="173"/>
      <c r="J164" s="175"/>
      <c r="K164" s="175"/>
      <c r="L164" s="175"/>
      <c r="M164" s="175"/>
      <c r="N164" s="175"/>
      <c r="P164" s="7"/>
      <c r="Q164" s="7"/>
      <c r="R164" s="10"/>
      <c r="S164" s="2"/>
      <c r="T164" s="7"/>
      <c r="U164" s="7"/>
    </row>
    <row r="165" spans="1:21" ht="18.75" customHeight="1">
      <c r="A165" s="83"/>
      <c r="B165" s="84"/>
      <c r="C165" s="99"/>
      <c r="D165" s="85"/>
      <c r="E165" s="85"/>
      <c r="F165" s="85"/>
      <c r="G165" s="85"/>
      <c r="H165" s="85"/>
      <c r="I165" s="86"/>
      <c r="J165" s="87"/>
      <c r="K165" s="88"/>
      <c r="L165" s="89"/>
      <c r="M165" s="89"/>
      <c r="N165" s="89"/>
      <c r="P165" s="7"/>
      <c r="Q165" s="7"/>
      <c r="R165" s="10"/>
      <c r="S165" s="2"/>
      <c r="T165" s="7"/>
      <c r="U165" s="7"/>
    </row>
    <row r="166" spans="1:21" ht="18.75" customHeight="1">
      <c r="A166" s="91"/>
      <c r="B166" s="90"/>
      <c r="C166" s="177"/>
      <c r="D166" s="177"/>
      <c r="E166" s="177"/>
      <c r="F166" s="177"/>
      <c r="G166" s="177"/>
      <c r="H166" s="177"/>
      <c r="I166" s="92"/>
      <c r="J166" s="93"/>
      <c r="K166" s="94"/>
      <c r="L166" s="95"/>
      <c r="M166" s="95"/>
      <c r="N166" s="96"/>
      <c r="O166" s="8"/>
      <c r="P166" s="9"/>
      <c r="Q166" s="9"/>
      <c r="R166" s="10"/>
      <c r="S166" s="8"/>
      <c r="T166" s="9"/>
      <c r="U166" s="9"/>
    </row>
    <row r="167" spans="1:21" ht="32.25" customHeight="1">
      <c r="A167" s="73"/>
      <c r="B167" s="73"/>
      <c r="C167" s="176"/>
      <c r="D167" s="176"/>
      <c r="E167" s="176"/>
      <c r="F167" s="176"/>
      <c r="G167" s="176"/>
      <c r="H167" s="176"/>
      <c r="I167" s="74"/>
      <c r="J167" s="100"/>
      <c r="K167" s="101"/>
      <c r="L167" s="102"/>
      <c r="M167" s="102"/>
      <c r="N167" s="103"/>
      <c r="O167" s="6"/>
      <c r="P167" s="7"/>
      <c r="Q167" s="7"/>
      <c r="R167" s="10"/>
      <c r="S167" s="6"/>
      <c r="T167" s="7"/>
      <c r="U167" s="7"/>
    </row>
    <row r="168" spans="1:21" ht="19.5" customHeight="1">
      <c r="A168" s="173"/>
      <c r="B168" s="173"/>
      <c r="C168" s="173"/>
      <c r="D168" s="173"/>
      <c r="E168" s="173"/>
      <c r="F168" s="173"/>
      <c r="G168" s="173"/>
      <c r="H168" s="173"/>
      <c r="I168" s="173"/>
      <c r="J168" s="174"/>
      <c r="K168" s="174"/>
      <c r="L168" s="174"/>
      <c r="M168" s="174"/>
      <c r="N168" s="174"/>
    </row>
    <row r="169" spans="1:21" ht="19.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20"/>
      <c r="K169" s="20"/>
      <c r="L169" s="20"/>
      <c r="M169" s="107"/>
      <c r="N169" s="20"/>
    </row>
    <row r="170" spans="1:21" ht="19.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20"/>
      <c r="K170" s="20"/>
      <c r="L170" s="20"/>
      <c r="M170" s="107"/>
      <c r="N170" s="20"/>
    </row>
    <row r="171" spans="1:21" ht="19.5" customHeight="1">
      <c r="A171" s="19"/>
      <c r="B171" s="19"/>
      <c r="C171" s="19"/>
      <c r="D171" s="19"/>
      <c r="E171" s="19"/>
      <c r="F171" s="19"/>
      <c r="G171" s="19"/>
      <c r="H171" s="171"/>
      <c r="I171" s="171"/>
      <c r="J171" s="171"/>
      <c r="K171" s="171"/>
      <c r="L171" s="172"/>
      <c r="M171" s="172"/>
      <c r="N171" s="172"/>
    </row>
    <row r="172" spans="1:21" ht="23.25" customHeight="1">
      <c r="A172" s="19"/>
      <c r="B172" s="1"/>
      <c r="C172" s="19"/>
      <c r="D172" s="19"/>
      <c r="E172" s="19"/>
      <c r="F172" s="19"/>
      <c r="G172" s="19"/>
      <c r="H172" s="19"/>
      <c r="I172" s="19"/>
      <c r="J172" s="20"/>
      <c r="K172" s="20"/>
      <c r="L172" s="20"/>
      <c r="M172" s="107"/>
      <c r="N172" s="98"/>
      <c r="O172" s="11"/>
    </row>
    <row r="173" spans="1:21" s="2" customFormat="1" ht="20.25" customHeight="1">
      <c r="B173" s="24"/>
      <c r="C173" s="1"/>
      <c r="D173" s="1"/>
      <c r="E173" s="1"/>
      <c r="F173" s="1"/>
      <c r="G173" s="1"/>
      <c r="P173" s="1"/>
      <c r="Q173" s="1"/>
      <c r="R173" s="1"/>
    </row>
    <row r="174" spans="1:21" ht="27" customHeight="1">
      <c r="B174" s="24"/>
      <c r="H174" s="21"/>
      <c r="N174" s="22"/>
    </row>
    <row r="175" spans="1:21" ht="22.5" customHeight="1"/>
    <row r="176" spans="1:21">
      <c r="H176" s="23"/>
    </row>
  </sheetData>
  <mergeCells count="190">
    <mergeCell ref="C82:H82"/>
    <mergeCell ref="C84:H84"/>
    <mergeCell ref="A72:I72"/>
    <mergeCell ref="C117:H117"/>
    <mergeCell ref="C107:H107"/>
    <mergeCell ref="C106:H106"/>
    <mergeCell ref="C118:H118"/>
    <mergeCell ref="C119:H119"/>
    <mergeCell ref="C120:H120"/>
    <mergeCell ref="C116:H116"/>
    <mergeCell ref="C115:H115"/>
    <mergeCell ref="C114:H114"/>
    <mergeCell ref="C77:H77"/>
    <mergeCell ref="C78:H78"/>
    <mergeCell ref="C69:H69"/>
    <mergeCell ref="A133:I133"/>
    <mergeCell ref="J133:N133"/>
    <mergeCell ref="C149:H149"/>
    <mergeCell ref="C150:H150"/>
    <mergeCell ref="C101:H101"/>
    <mergeCell ref="C143:H143"/>
    <mergeCell ref="C144:H144"/>
    <mergeCell ref="A148:N148"/>
    <mergeCell ref="C93:H93"/>
    <mergeCell ref="C94:H94"/>
    <mergeCell ref="C95:H95"/>
    <mergeCell ref="C113:H113"/>
    <mergeCell ref="C111:H111"/>
    <mergeCell ref="C112:H112"/>
    <mergeCell ref="C110:H110"/>
    <mergeCell ref="C109:H109"/>
    <mergeCell ref="C108:H108"/>
    <mergeCell ref="C70:H70"/>
    <mergeCell ref="C96:H96"/>
    <mergeCell ref="A98:I98"/>
    <mergeCell ref="C81:H81"/>
    <mergeCell ref="C47:H47"/>
    <mergeCell ref="C48:H48"/>
    <mergeCell ref="C54:H54"/>
    <mergeCell ref="C55:H55"/>
    <mergeCell ref="C56:H56"/>
    <mergeCell ref="C64:H64"/>
    <mergeCell ref="C65:H65"/>
    <mergeCell ref="C75:H75"/>
    <mergeCell ref="C76:H76"/>
    <mergeCell ref="C63:H63"/>
    <mergeCell ref="J98:N98"/>
    <mergeCell ref="C100:H100"/>
    <mergeCell ref="C146:H146"/>
    <mergeCell ref="C86:H86"/>
    <mergeCell ref="C87:H87"/>
    <mergeCell ref="C88:H88"/>
    <mergeCell ref="C145:H145"/>
    <mergeCell ref="C123:H123"/>
    <mergeCell ref="C124:H124"/>
    <mergeCell ref="C125:H125"/>
    <mergeCell ref="C126:H126"/>
    <mergeCell ref="C127:H127"/>
    <mergeCell ref="C128:H128"/>
    <mergeCell ref="C129:H129"/>
    <mergeCell ref="C130:H130"/>
    <mergeCell ref="C137:H137"/>
    <mergeCell ref="C138:H138"/>
    <mergeCell ref="C139:H139"/>
    <mergeCell ref="C140:H140"/>
    <mergeCell ref="C97:H97"/>
    <mergeCell ref="C121:H121"/>
    <mergeCell ref="C122:H122"/>
    <mergeCell ref="C131:H131"/>
    <mergeCell ref="C132:H132"/>
    <mergeCell ref="J72:N72"/>
    <mergeCell ref="C74:H74"/>
    <mergeCell ref="C85:H85"/>
    <mergeCell ref="C91:H91"/>
    <mergeCell ref="C92:H92"/>
    <mergeCell ref="C25:H25"/>
    <mergeCell ref="C32:H32"/>
    <mergeCell ref="C40:H40"/>
    <mergeCell ref="C30:H30"/>
    <mergeCell ref="A42:I42"/>
    <mergeCell ref="C44:H44"/>
    <mergeCell ref="C45:H45"/>
    <mergeCell ref="C46:H46"/>
    <mergeCell ref="A38:I38"/>
    <mergeCell ref="C31:H31"/>
    <mergeCell ref="A28:I28"/>
    <mergeCell ref="C33:H33"/>
    <mergeCell ref="C37:H37"/>
    <mergeCell ref="A43:N43"/>
    <mergeCell ref="A39:N39"/>
    <mergeCell ref="J28:N28"/>
    <mergeCell ref="A29:N29"/>
    <mergeCell ref="C26:H26"/>
    <mergeCell ref="C27:H27"/>
    <mergeCell ref="C34:H34"/>
    <mergeCell ref="C35:H35"/>
    <mergeCell ref="C36:H36"/>
    <mergeCell ref="J38:N38"/>
    <mergeCell ref="A7:B7"/>
    <mergeCell ref="C7:H7"/>
    <mergeCell ref="I7:N7"/>
    <mergeCell ref="C23:H23"/>
    <mergeCell ref="C24:H24"/>
    <mergeCell ref="A16:N16"/>
    <mergeCell ref="A21:N21"/>
    <mergeCell ref="C12:H12"/>
    <mergeCell ref="C13:H13"/>
    <mergeCell ref="A15:I15"/>
    <mergeCell ref="J15:N15"/>
    <mergeCell ref="C14:H14"/>
    <mergeCell ref="A8:N8"/>
    <mergeCell ref="A9:N9"/>
    <mergeCell ref="C10:H10"/>
    <mergeCell ref="C18:H18"/>
    <mergeCell ref="C11:H11"/>
    <mergeCell ref="C17:H17"/>
    <mergeCell ref="A20:I20"/>
    <mergeCell ref="J20:N20"/>
    <mergeCell ref="C19:H19"/>
    <mergeCell ref="C22:H22"/>
    <mergeCell ref="A1:N2"/>
    <mergeCell ref="A3:N3"/>
    <mergeCell ref="A4:B5"/>
    <mergeCell ref="C4:H5"/>
    <mergeCell ref="I4:J4"/>
    <mergeCell ref="K4:L4"/>
    <mergeCell ref="I5:J6"/>
    <mergeCell ref="A6:B6"/>
    <mergeCell ref="C6:H6"/>
    <mergeCell ref="K5:N6"/>
    <mergeCell ref="C41:H41"/>
    <mergeCell ref="C163:H163"/>
    <mergeCell ref="C162:H162"/>
    <mergeCell ref="C161:H161"/>
    <mergeCell ref="L153:N153"/>
    <mergeCell ref="J159:N159"/>
    <mergeCell ref="C156:H156"/>
    <mergeCell ref="C155:H155"/>
    <mergeCell ref="C154:H154"/>
    <mergeCell ref="A159:I159"/>
    <mergeCell ref="A153:K153"/>
    <mergeCell ref="J42:N42"/>
    <mergeCell ref="C103:H103"/>
    <mergeCell ref="C104:H104"/>
    <mergeCell ref="A147:I147"/>
    <mergeCell ref="J147:N147"/>
    <mergeCell ref="C157:H157"/>
    <mergeCell ref="A66:I66"/>
    <mergeCell ref="J66:N66"/>
    <mergeCell ref="C49:H49"/>
    <mergeCell ref="J50:N50"/>
    <mergeCell ref="C102:H102"/>
    <mergeCell ref="A79:I79"/>
    <mergeCell ref="J79:N79"/>
    <mergeCell ref="H171:K171"/>
    <mergeCell ref="L171:N171"/>
    <mergeCell ref="A168:I168"/>
    <mergeCell ref="J168:N168"/>
    <mergeCell ref="J164:N164"/>
    <mergeCell ref="A164:I164"/>
    <mergeCell ref="C167:H167"/>
    <mergeCell ref="C166:H166"/>
    <mergeCell ref="C141:H141"/>
    <mergeCell ref="C142:H142"/>
    <mergeCell ref="J151:N151"/>
    <mergeCell ref="A151:I151"/>
    <mergeCell ref="C83:H83"/>
    <mergeCell ref="C135:H135"/>
    <mergeCell ref="C136:H136"/>
    <mergeCell ref="C57:H57"/>
    <mergeCell ref="C71:H71"/>
    <mergeCell ref="C105:H105"/>
    <mergeCell ref="A50:I50"/>
    <mergeCell ref="C52:H52"/>
    <mergeCell ref="C53:H53"/>
    <mergeCell ref="A51:N51"/>
    <mergeCell ref="A59:N59"/>
    <mergeCell ref="A67:N67"/>
    <mergeCell ref="A73:N73"/>
    <mergeCell ref="A80:N80"/>
    <mergeCell ref="A99:N99"/>
    <mergeCell ref="A134:N134"/>
    <mergeCell ref="C68:H68"/>
    <mergeCell ref="A58:I58"/>
    <mergeCell ref="J58:N58"/>
    <mergeCell ref="C60:H60"/>
    <mergeCell ref="C61:H61"/>
    <mergeCell ref="C62:H62"/>
    <mergeCell ref="C90:H90"/>
    <mergeCell ref="C89:H89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4" manualBreakCount="4">
    <brk id="43" max="13" man="1"/>
    <brk id="80" max="13" man="1"/>
    <brk id="116" max="13" man="1"/>
    <brk id="164" max="1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7"/>
  <sheetViews>
    <sheetView topLeftCell="C4" zoomScale="90" zoomScaleNormal="90" workbookViewId="0">
      <selection activeCell="F25" sqref="F25"/>
    </sheetView>
  </sheetViews>
  <sheetFormatPr defaultRowHeight="15"/>
  <cols>
    <col min="2" max="2" width="67.28515625" customWidth="1"/>
    <col min="3" max="3" width="15.5703125" customWidth="1"/>
    <col min="4" max="4" width="13.42578125" customWidth="1"/>
    <col min="6" max="6" width="14" customWidth="1"/>
    <col min="7" max="7" width="11" customWidth="1"/>
    <col min="8" max="8" width="14.5703125" customWidth="1"/>
    <col min="9" max="9" width="11" customWidth="1"/>
    <col min="10" max="10" width="13.42578125" style="71" customWidth="1"/>
    <col min="11" max="11" width="13.28515625" style="71" customWidth="1"/>
    <col min="12" max="12" width="13.7109375" style="71" customWidth="1"/>
    <col min="13" max="13" width="15.28515625" style="71" customWidth="1"/>
    <col min="14" max="14" width="13.5703125" style="71" customWidth="1"/>
    <col min="15" max="15" width="13.7109375" style="71" customWidth="1"/>
    <col min="16" max="16" width="14.28515625" customWidth="1"/>
    <col min="17" max="17" width="12.5703125" customWidth="1"/>
  </cols>
  <sheetData>
    <row r="1" spans="1:17">
      <c r="A1" s="261"/>
      <c r="B1" s="270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>
      <c r="A2" s="262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4"/>
    </row>
    <row r="3" spans="1:17" ht="38.25" customHeight="1">
      <c r="A3" s="26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4"/>
    </row>
    <row r="4" spans="1:17">
      <c r="A4" s="262"/>
      <c r="B4" s="267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9"/>
    </row>
    <row r="5" spans="1:17">
      <c r="A5" s="262"/>
      <c r="B5" s="116" t="s">
        <v>126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7"/>
    </row>
    <row r="6" spans="1:17">
      <c r="A6" s="262"/>
      <c r="B6" s="264" t="s">
        <v>152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6"/>
    </row>
    <row r="7" spans="1:17">
      <c r="A7" s="262"/>
      <c r="B7" s="264" t="s">
        <v>129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6"/>
    </row>
    <row r="8" spans="1:17">
      <c r="A8" s="262"/>
      <c r="B8" s="267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9"/>
    </row>
    <row r="9" spans="1:17">
      <c r="A9" s="263"/>
      <c r="B9" s="275" t="s">
        <v>40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6"/>
    </row>
    <row r="10" spans="1:17">
      <c r="A10" s="61" t="s">
        <v>14</v>
      </c>
      <c r="B10" s="62" t="s">
        <v>41</v>
      </c>
      <c r="C10" s="63" t="s">
        <v>42</v>
      </c>
      <c r="D10" s="63" t="s">
        <v>43</v>
      </c>
      <c r="E10" s="64" t="s">
        <v>20</v>
      </c>
      <c r="F10" s="63" t="s">
        <v>44</v>
      </c>
      <c r="G10" s="64" t="s">
        <v>20</v>
      </c>
      <c r="H10" s="63" t="s">
        <v>45</v>
      </c>
      <c r="I10" s="64" t="s">
        <v>20</v>
      </c>
      <c r="J10" s="63" t="s">
        <v>187</v>
      </c>
      <c r="K10" s="64" t="s">
        <v>20</v>
      </c>
      <c r="L10" s="63" t="s">
        <v>188</v>
      </c>
      <c r="M10" s="64" t="s">
        <v>20</v>
      </c>
      <c r="N10" s="63" t="s">
        <v>189</v>
      </c>
      <c r="O10" s="64" t="s">
        <v>20</v>
      </c>
      <c r="P10" s="63" t="s">
        <v>46</v>
      </c>
      <c r="Q10" s="65" t="s">
        <v>20</v>
      </c>
    </row>
    <row r="11" spans="1:17" s="71" customFormat="1">
      <c r="A11" s="109" t="s">
        <v>13</v>
      </c>
      <c r="B11" s="110" t="s">
        <v>58</v>
      </c>
      <c r="C11" s="111">
        <f>ORÇAMENTO!J15</f>
        <v>10406.739320000001</v>
      </c>
      <c r="D11" s="142">
        <f>C11/6</f>
        <v>1734.4565533333334</v>
      </c>
      <c r="E11" s="67">
        <v>0.1666</v>
      </c>
      <c r="F11" s="142">
        <f>C11/6</f>
        <v>1734.4565533333334</v>
      </c>
      <c r="G11" s="67">
        <v>0.1666</v>
      </c>
      <c r="H11" s="143">
        <f>C11/6</f>
        <v>1734.4565533333334</v>
      </c>
      <c r="I11" s="67">
        <v>0.1666</v>
      </c>
      <c r="J11" s="143">
        <f>C11/6</f>
        <v>1734.4565533333334</v>
      </c>
      <c r="K11" s="67">
        <v>0.1666</v>
      </c>
      <c r="L11" s="143">
        <f>C11/6</f>
        <v>1734.4565533333334</v>
      </c>
      <c r="M11" s="67">
        <v>0.1666</v>
      </c>
      <c r="N11" s="143">
        <f>C11/6</f>
        <v>1734.4565533333334</v>
      </c>
      <c r="O11" s="67">
        <v>0.16700000000000001</v>
      </c>
      <c r="P11" s="145">
        <f>D11+F11+H11+J11+L11+N11</f>
        <v>10406.739320000001</v>
      </c>
      <c r="Q11" s="67">
        <f>SUM(E11,G11,I11,K11,M11,O11)</f>
        <v>1</v>
      </c>
    </row>
    <row r="12" spans="1:17">
      <c r="A12" s="109" t="s">
        <v>5</v>
      </c>
      <c r="B12" s="66" t="s">
        <v>67</v>
      </c>
      <c r="C12" s="112">
        <f>ORÇAMENTO!J20</f>
        <v>28029.182891999997</v>
      </c>
      <c r="D12" s="143">
        <f>C12/2</f>
        <v>14014.591445999999</v>
      </c>
      <c r="E12" s="67">
        <v>0.5</v>
      </c>
      <c r="F12" s="143">
        <f>C12/2</f>
        <v>14014.591445999999</v>
      </c>
      <c r="G12" s="67">
        <v>0.5</v>
      </c>
      <c r="H12" s="143">
        <v>0</v>
      </c>
      <c r="I12" s="67">
        <v>0</v>
      </c>
      <c r="J12" s="143">
        <v>0</v>
      </c>
      <c r="K12" s="67">
        <v>0</v>
      </c>
      <c r="L12" s="143">
        <v>0</v>
      </c>
      <c r="M12" s="67">
        <v>0</v>
      </c>
      <c r="N12" s="143">
        <f>I12/2</f>
        <v>0</v>
      </c>
      <c r="O12" s="67">
        <v>0</v>
      </c>
      <c r="P12" s="143">
        <f>SUM(D12,F12,H12,J12,L12,N12)</f>
        <v>28029.182891999997</v>
      </c>
      <c r="Q12" s="67">
        <f>SUM(E12,G12,I12,K12,M12,O12)</f>
        <v>1</v>
      </c>
    </row>
    <row r="13" spans="1:17">
      <c r="A13" s="109" t="s">
        <v>8</v>
      </c>
      <c r="B13" s="66" t="s">
        <v>284</v>
      </c>
      <c r="C13" s="112">
        <f>ORÇAMENTO!J28</f>
        <v>16557.549698400002</v>
      </c>
      <c r="D13" s="143">
        <f>C13/2</f>
        <v>8278.774849200001</v>
      </c>
      <c r="E13" s="67">
        <v>0.5</v>
      </c>
      <c r="F13" s="143">
        <f>C13/2</f>
        <v>8278.774849200001</v>
      </c>
      <c r="G13" s="67">
        <v>0.5</v>
      </c>
      <c r="H13" s="143">
        <v>0</v>
      </c>
      <c r="I13" s="67">
        <v>0</v>
      </c>
      <c r="J13" s="143">
        <v>0</v>
      </c>
      <c r="K13" s="67">
        <v>0</v>
      </c>
      <c r="L13" s="143">
        <v>0</v>
      </c>
      <c r="M13" s="67">
        <v>0</v>
      </c>
      <c r="N13" s="143">
        <v>0</v>
      </c>
      <c r="O13" s="67">
        <v>0</v>
      </c>
      <c r="P13" s="143">
        <f>SUM(D13,F13,H13,J13,L13,N13)</f>
        <v>16557.549698400002</v>
      </c>
      <c r="Q13" s="67">
        <f>SUM(E13,G13,I13,K13,M13,O13)</f>
        <v>1</v>
      </c>
    </row>
    <row r="14" spans="1:17">
      <c r="A14" s="109" t="s">
        <v>0</v>
      </c>
      <c r="B14" s="66" t="s">
        <v>285</v>
      </c>
      <c r="C14" s="112">
        <f>ORÇAMENTO!J38</f>
        <v>86095.698271040004</v>
      </c>
      <c r="D14" s="143">
        <v>0</v>
      </c>
      <c r="E14" s="67">
        <v>0</v>
      </c>
      <c r="F14" s="143">
        <v>0</v>
      </c>
      <c r="G14" s="67">
        <v>0</v>
      </c>
      <c r="H14" s="143">
        <f>C14/3</f>
        <v>28698.566090346667</v>
      </c>
      <c r="I14" s="67">
        <v>0.33329999999999999</v>
      </c>
      <c r="J14" s="143">
        <f>C14/3</f>
        <v>28698.566090346667</v>
      </c>
      <c r="K14" s="67">
        <v>0.33329999999999999</v>
      </c>
      <c r="L14" s="143">
        <f>C14/3</f>
        <v>28698.566090346667</v>
      </c>
      <c r="M14" s="67">
        <v>0.33339999999999997</v>
      </c>
      <c r="N14" s="143">
        <v>0</v>
      </c>
      <c r="O14" s="67">
        <v>0</v>
      </c>
      <c r="P14" s="143">
        <f>SUM(D14,F14,H14,J14,L14,N14)</f>
        <v>86095.698271040004</v>
      </c>
      <c r="Q14" s="67">
        <f>SUM(E14,G14,I14,K14,M14,O14)</f>
        <v>1</v>
      </c>
    </row>
    <row r="15" spans="1:17" s="71" customFormat="1">
      <c r="A15" s="109" t="s">
        <v>191</v>
      </c>
      <c r="B15" s="66" t="s">
        <v>286</v>
      </c>
      <c r="C15" s="112">
        <f>ORÇAMENTO!J42</f>
        <v>32228.844418879999</v>
      </c>
      <c r="D15" s="142">
        <v>0</v>
      </c>
      <c r="E15" s="67">
        <v>0</v>
      </c>
      <c r="F15" s="142">
        <v>0</v>
      </c>
      <c r="G15" s="67">
        <v>0</v>
      </c>
      <c r="H15" s="143">
        <f>C15/3</f>
        <v>10742.948139626666</v>
      </c>
      <c r="I15" s="67">
        <v>0.33329999999999999</v>
      </c>
      <c r="J15" s="143">
        <f>C15/3</f>
        <v>10742.948139626666</v>
      </c>
      <c r="K15" s="67">
        <v>0.33329999999999999</v>
      </c>
      <c r="L15" s="143">
        <f>C15/3</f>
        <v>10742.948139626666</v>
      </c>
      <c r="M15" s="67">
        <v>0.33339999999999997</v>
      </c>
      <c r="N15" s="143">
        <v>0</v>
      </c>
      <c r="O15" s="67">
        <v>0</v>
      </c>
      <c r="P15" s="145">
        <f>D15+F15+H15+J15+L15+N15</f>
        <v>32228.844418879999</v>
      </c>
      <c r="Q15" s="67">
        <f>SUM(E15,G15,I15,K15,M15,O15)</f>
        <v>1</v>
      </c>
    </row>
    <row r="16" spans="1:17" s="71" customFormat="1">
      <c r="A16" s="109" t="s">
        <v>192</v>
      </c>
      <c r="B16" s="66" t="s">
        <v>69</v>
      </c>
      <c r="C16" s="112">
        <f>ORÇAMENTO!J50</f>
        <v>43317.972682550004</v>
      </c>
      <c r="D16" s="143">
        <v>0</v>
      </c>
      <c r="E16" s="67">
        <v>0</v>
      </c>
      <c r="F16" s="143">
        <f>C16/2</f>
        <v>21658.986341275002</v>
      </c>
      <c r="G16" s="67">
        <v>0.5</v>
      </c>
      <c r="H16" s="143">
        <f>C16/2</f>
        <v>21658.986341275002</v>
      </c>
      <c r="I16" s="67">
        <v>0.5</v>
      </c>
      <c r="J16" s="143">
        <f>E16/2</f>
        <v>0</v>
      </c>
      <c r="K16" s="67">
        <v>0.5</v>
      </c>
      <c r="L16" s="143">
        <f>G16/2</f>
        <v>0.25</v>
      </c>
      <c r="M16" s="67">
        <v>0.5</v>
      </c>
      <c r="N16" s="143">
        <f>I16/2</f>
        <v>0.25</v>
      </c>
      <c r="O16" s="67">
        <v>0.5</v>
      </c>
      <c r="P16" s="143">
        <f>SUM(D16,F16,H16,)</f>
        <v>43317.972682550004</v>
      </c>
      <c r="Q16" s="67">
        <f>SUM(E16,G16,I16,)</f>
        <v>1</v>
      </c>
    </row>
    <row r="17" spans="1:17" s="71" customFormat="1">
      <c r="A17" s="109" t="s">
        <v>193</v>
      </c>
      <c r="B17" s="66" t="s">
        <v>70</v>
      </c>
      <c r="C17" s="112">
        <f>ORÇAMENTO!J58</f>
        <v>39957.452771870005</v>
      </c>
      <c r="D17" s="143">
        <v>0</v>
      </c>
      <c r="E17" s="67">
        <v>0</v>
      </c>
      <c r="F17" s="143">
        <v>0</v>
      </c>
      <c r="G17" s="67">
        <v>0</v>
      </c>
      <c r="H17" s="143">
        <v>0</v>
      </c>
      <c r="I17" s="67">
        <v>0</v>
      </c>
      <c r="J17" s="143">
        <f>C17/2</f>
        <v>19978.726385935002</v>
      </c>
      <c r="K17" s="67">
        <v>0.5</v>
      </c>
      <c r="L17" s="143">
        <f>C17/2</f>
        <v>19978.726385935002</v>
      </c>
      <c r="M17" s="67">
        <v>0.5</v>
      </c>
      <c r="N17" s="143">
        <v>0</v>
      </c>
      <c r="O17" s="67">
        <v>0</v>
      </c>
      <c r="P17" s="143">
        <f>SUM(D17,F17,H17,J17,L17,N17)</f>
        <v>39957.452771870005</v>
      </c>
      <c r="Q17" s="67">
        <f>SUM(E17,G17,I17,K17,M17,O17)</f>
        <v>1</v>
      </c>
    </row>
    <row r="18" spans="1:17" s="71" customFormat="1">
      <c r="A18" s="109" t="s">
        <v>194</v>
      </c>
      <c r="B18" s="66" t="s">
        <v>71</v>
      </c>
      <c r="C18" s="112">
        <f>ORÇAMENTO!J66</f>
        <v>27296.186726930002</v>
      </c>
      <c r="D18" s="143">
        <v>0</v>
      </c>
      <c r="E18" s="67">
        <v>0</v>
      </c>
      <c r="F18" s="143">
        <v>0</v>
      </c>
      <c r="G18" s="67">
        <v>0</v>
      </c>
      <c r="H18" s="143">
        <v>0</v>
      </c>
      <c r="I18" s="67">
        <v>0</v>
      </c>
      <c r="J18" s="143">
        <v>0</v>
      </c>
      <c r="K18" s="67">
        <v>0</v>
      </c>
      <c r="L18" s="143">
        <f>C18/2</f>
        <v>13648.093363465001</v>
      </c>
      <c r="M18" s="67">
        <v>0.5</v>
      </c>
      <c r="N18" s="143">
        <f>C18/2</f>
        <v>13648.093363465001</v>
      </c>
      <c r="O18" s="67">
        <v>0.5</v>
      </c>
      <c r="P18" s="143">
        <f>SUM(D18,F18,H18,J18,L18,N18)</f>
        <v>27296.186726930002</v>
      </c>
      <c r="Q18" s="67">
        <f>SUM(E18,G18,I18,K18,M18,O18)</f>
        <v>1</v>
      </c>
    </row>
    <row r="19" spans="1:17" s="71" customFormat="1">
      <c r="A19" s="109" t="s">
        <v>195</v>
      </c>
      <c r="B19" s="66" t="s">
        <v>72</v>
      </c>
      <c r="C19" s="112">
        <f>ORÇAMENTO!J72</f>
        <v>30626.277133940002</v>
      </c>
      <c r="D19" s="142">
        <f>C19/2</f>
        <v>15313.138566970001</v>
      </c>
      <c r="E19" s="67">
        <v>0.5</v>
      </c>
      <c r="F19" s="142">
        <f>C19/2</f>
        <v>15313.138566970001</v>
      </c>
      <c r="G19" s="67">
        <v>0.5</v>
      </c>
      <c r="H19" s="143">
        <v>0</v>
      </c>
      <c r="I19" s="67">
        <v>0</v>
      </c>
      <c r="J19" s="143">
        <v>0</v>
      </c>
      <c r="K19" s="67">
        <v>0</v>
      </c>
      <c r="L19" s="143">
        <v>0</v>
      </c>
      <c r="M19" s="67">
        <v>0</v>
      </c>
      <c r="N19" s="143">
        <v>0</v>
      </c>
      <c r="O19" s="67">
        <v>0</v>
      </c>
      <c r="P19" s="145">
        <f>D19+F19+H19</f>
        <v>30626.277133940002</v>
      </c>
      <c r="Q19" s="67">
        <f>SUM(E19,G19,I19,)</f>
        <v>1</v>
      </c>
    </row>
    <row r="20" spans="1:17" s="71" customFormat="1">
      <c r="A20" s="109" t="s">
        <v>196</v>
      </c>
      <c r="B20" s="66" t="s">
        <v>73</v>
      </c>
      <c r="C20" s="112">
        <f>ORÇAMENTO!J79</f>
        <v>27672.538475720001</v>
      </c>
      <c r="D20" s="143">
        <v>0</v>
      </c>
      <c r="E20" s="67">
        <v>0</v>
      </c>
      <c r="F20" s="143">
        <v>0</v>
      </c>
      <c r="G20" s="67">
        <v>0</v>
      </c>
      <c r="H20" s="143">
        <f>C20/2</f>
        <v>13836.26923786</v>
      </c>
      <c r="I20" s="67">
        <v>0.5</v>
      </c>
      <c r="J20" s="143">
        <f>C20/2</f>
        <v>13836.26923786</v>
      </c>
      <c r="K20" s="67">
        <v>0.5</v>
      </c>
      <c r="L20" s="143">
        <v>0</v>
      </c>
      <c r="M20" s="67">
        <v>0</v>
      </c>
      <c r="N20" s="143">
        <v>0</v>
      </c>
      <c r="O20" s="67">
        <v>0</v>
      </c>
      <c r="P20" s="143">
        <f t="shared" ref="P20:Q24" si="0">SUM(D20,F20,H20,J20,L20,N20)</f>
        <v>27672.538475720001</v>
      </c>
      <c r="Q20" s="67">
        <f t="shared" si="0"/>
        <v>1</v>
      </c>
    </row>
    <row r="21" spans="1:17" s="71" customFormat="1">
      <c r="A21" s="109" t="s">
        <v>197</v>
      </c>
      <c r="B21" s="66" t="s">
        <v>74</v>
      </c>
      <c r="C21" s="112">
        <f>ORÇAMENTO!J98</f>
        <v>17277.655977400002</v>
      </c>
      <c r="D21" s="143">
        <v>0</v>
      </c>
      <c r="E21" s="67">
        <v>0</v>
      </c>
      <c r="F21" s="143">
        <v>0</v>
      </c>
      <c r="G21" s="67">
        <v>0</v>
      </c>
      <c r="H21" s="143">
        <v>0</v>
      </c>
      <c r="I21" s="67">
        <v>0</v>
      </c>
      <c r="J21" s="143">
        <v>0</v>
      </c>
      <c r="K21" s="67">
        <v>0</v>
      </c>
      <c r="L21" s="143">
        <f>C21/2</f>
        <v>8638.8279887000008</v>
      </c>
      <c r="M21" s="67">
        <v>0.5</v>
      </c>
      <c r="N21" s="143">
        <f>C21/2</f>
        <v>8638.8279887000008</v>
      </c>
      <c r="O21" s="67">
        <v>0.5</v>
      </c>
      <c r="P21" s="143">
        <f t="shared" si="0"/>
        <v>17277.655977400002</v>
      </c>
      <c r="Q21" s="67">
        <f t="shared" si="0"/>
        <v>1</v>
      </c>
    </row>
    <row r="22" spans="1:17" s="71" customFormat="1">
      <c r="A22" s="109" t="s">
        <v>198</v>
      </c>
      <c r="B22" s="66" t="s">
        <v>121</v>
      </c>
      <c r="C22" s="112">
        <f>ORÇAMENTO!J133</f>
        <v>23797.705694220007</v>
      </c>
      <c r="D22" s="143">
        <v>0</v>
      </c>
      <c r="E22" s="67">
        <v>0</v>
      </c>
      <c r="F22" s="143">
        <v>0</v>
      </c>
      <c r="G22" s="67">
        <v>0</v>
      </c>
      <c r="H22" s="143">
        <v>0</v>
      </c>
      <c r="I22" s="67">
        <v>0</v>
      </c>
      <c r="J22" s="143">
        <v>0</v>
      </c>
      <c r="K22" s="67">
        <v>0</v>
      </c>
      <c r="L22" s="143">
        <f>C22/2</f>
        <v>11898.852847110003</v>
      </c>
      <c r="M22" s="67">
        <v>0.5</v>
      </c>
      <c r="N22" s="143">
        <f>C22/2</f>
        <v>11898.852847110003</v>
      </c>
      <c r="O22" s="67">
        <v>0.5</v>
      </c>
      <c r="P22" s="143">
        <f t="shared" si="0"/>
        <v>23797.705694220007</v>
      </c>
      <c r="Q22" s="67">
        <f t="shared" si="0"/>
        <v>1</v>
      </c>
    </row>
    <row r="23" spans="1:17" s="71" customFormat="1">
      <c r="A23" s="109" t="s">
        <v>199</v>
      </c>
      <c r="B23" s="66" t="s">
        <v>240</v>
      </c>
      <c r="C23" s="112">
        <f>ORÇAMENTO!J147</f>
        <v>86482.920740299989</v>
      </c>
      <c r="D23" s="143">
        <v>0</v>
      </c>
      <c r="E23" s="67">
        <v>0</v>
      </c>
      <c r="F23" s="143">
        <v>0</v>
      </c>
      <c r="G23" s="67">
        <v>0</v>
      </c>
      <c r="H23" s="143">
        <v>0</v>
      </c>
      <c r="I23" s="67">
        <v>0</v>
      </c>
      <c r="J23" s="143">
        <f>C23/3</f>
        <v>28827.640246766663</v>
      </c>
      <c r="K23" s="67">
        <v>0.33329999999999999</v>
      </c>
      <c r="L23" s="143">
        <f>C23/3</f>
        <v>28827.640246766663</v>
      </c>
      <c r="M23" s="67">
        <v>0.33329999999999999</v>
      </c>
      <c r="N23" s="143">
        <f>C23/3</f>
        <v>28827.640246766663</v>
      </c>
      <c r="O23" s="67">
        <v>0.33339999999999997</v>
      </c>
      <c r="P23" s="143">
        <f t="shared" ref="P23" si="1">SUM(D23,F23,H23,J23,L23,N23)</f>
        <v>86482.920740299989</v>
      </c>
      <c r="Q23" s="67">
        <f t="shared" ref="Q23" si="2">SUM(E23,G23,I23,K23,M23,O23)</f>
        <v>1</v>
      </c>
    </row>
    <row r="24" spans="1:17" s="71" customFormat="1">
      <c r="A24" s="109" t="s">
        <v>199</v>
      </c>
      <c r="B24" s="66" t="s">
        <v>75</v>
      </c>
      <c r="C24" s="112">
        <f>ORÇAMENTO!J151</f>
        <v>4229.3261836800002</v>
      </c>
      <c r="D24" s="143">
        <v>0</v>
      </c>
      <c r="E24" s="67">
        <v>0</v>
      </c>
      <c r="F24" s="143">
        <v>0</v>
      </c>
      <c r="G24" s="67">
        <v>0</v>
      </c>
      <c r="H24" s="143">
        <v>0</v>
      </c>
      <c r="I24" s="67">
        <v>0</v>
      </c>
      <c r="J24" s="143">
        <v>0</v>
      </c>
      <c r="K24" s="67">
        <v>0</v>
      </c>
      <c r="L24" s="143">
        <v>0</v>
      </c>
      <c r="M24" s="67">
        <v>0</v>
      </c>
      <c r="N24" s="143">
        <f>C24</f>
        <v>4229.3261836800002</v>
      </c>
      <c r="O24" s="67">
        <v>1</v>
      </c>
      <c r="P24" s="143">
        <f t="shared" si="0"/>
        <v>4229.3261836800002</v>
      </c>
      <c r="Q24" s="67">
        <f t="shared" si="0"/>
        <v>1</v>
      </c>
    </row>
    <row r="25" spans="1:17">
      <c r="A25" s="60"/>
      <c r="B25" s="68" t="s">
        <v>47</v>
      </c>
      <c r="C25" s="113">
        <f>SUM(C11:C24)</f>
        <v>473976.05098693003</v>
      </c>
      <c r="D25" s="113">
        <f>SUM(D11:D24)</f>
        <v>39340.961415503334</v>
      </c>
      <c r="E25" s="67">
        <f>D25/C25</f>
        <v>8.3002002598203353E-2</v>
      </c>
      <c r="F25" s="113">
        <f>SUM(F11:F24)</f>
        <v>60999.94775677834</v>
      </c>
      <c r="G25" s="67">
        <f>F25/C25</f>
        <v>0.1286983754342905</v>
      </c>
      <c r="H25" s="144">
        <f>SUM(H11:H24)</f>
        <v>76671.226362441666</v>
      </c>
      <c r="I25" s="67">
        <f>H25/C25</f>
        <v>0.16176181518621896</v>
      </c>
      <c r="J25" s="144">
        <f>SUM(J11:J24)</f>
        <v>103818.60665386834</v>
      </c>
      <c r="K25" s="67">
        <f>J25/C25</f>
        <v>0.21903766326947002</v>
      </c>
      <c r="L25" s="144">
        <f>SUM(L11:L24)</f>
        <v>124168.36161528333</v>
      </c>
      <c r="M25" s="67">
        <f>L25/C25</f>
        <v>0.26197180502418949</v>
      </c>
      <c r="N25" s="144">
        <f>SUM(N11:N24)</f>
        <v>68977.447183055003</v>
      </c>
      <c r="O25" s="67">
        <f>N25/C25</f>
        <v>0.14552939339324777</v>
      </c>
      <c r="P25" s="113">
        <f>SUM(P11:P24)</f>
        <v>473976.05098693003</v>
      </c>
      <c r="Q25" s="67">
        <f>SUM(E25,G25,I25,K25,M25,O25)</f>
        <v>1.0000010549056202</v>
      </c>
    </row>
    <row r="26" spans="1:17">
      <c r="A26" s="60"/>
      <c r="B26" s="68" t="s">
        <v>48</v>
      </c>
      <c r="C26" s="113">
        <f>SUM(C25:C25)</f>
        <v>473976.05098693003</v>
      </c>
      <c r="D26" s="144">
        <f>D25</f>
        <v>39340.961415503334</v>
      </c>
      <c r="E26" s="67">
        <f>E25</f>
        <v>8.3002002598203353E-2</v>
      </c>
      <c r="F26" s="144">
        <f>D26+F25</f>
        <v>100340.90917228168</v>
      </c>
      <c r="G26" s="67">
        <f>G25+E26</f>
        <v>0.21170037803249386</v>
      </c>
      <c r="H26" s="144">
        <f t="shared" ref="H26:O26" si="3">F26+H25</f>
        <v>177012.13553472335</v>
      </c>
      <c r="I26" s="67">
        <f t="shared" si="3"/>
        <v>0.37346219321871282</v>
      </c>
      <c r="J26" s="144">
        <f t="shared" si="3"/>
        <v>280830.74218859168</v>
      </c>
      <c r="K26" s="67">
        <f t="shared" si="3"/>
        <v>0.59249985648818282</v>
      </c>
      <c r="L26" s="144">
        <f t="shared" si="3"/>
        <v>404999.10380387504</v>
      </c>
      <c r="M26" s="67">
        <f t="shared" si="3"/>
        <v>0.8544716615123723</v>
      </c>
      <c r="N26" s="144">
        <f t="shared" si="3"/>
        <v>473976.55098693003</v>
      </c>
      <c r="O26" s="67">
        <f t="shared" si="3"/>
        <v>1.0000010549056202</v>
      </c>
      <c r="P26" s="144">
        <f>P25</f>
        <v>473976.05098693003</v>
      </c>
      <c r="Q26" s="69">
        <f>Q25</f>
        <v>1.0000010549056202</v>
      </c>
    </row>
    <row r="29" spans="1:17">
      <c r="B29" s="119" t="s">
        <v>62</v>
      </c>
      <c r="F29" s="70"/>
      <c r="H29" s="70"/>
    </row>
    <row r="30" spans="1:17">
      <c r="B30" s="114" t="s">
        <v>64</v>
      </c>
      <c r="C30" s="115"/>
      <c r="D30" s="123"/>
      <c r="E30" s="70"/>
      <c r="F30" s="70"/>
      <c r="H30" s="70"/>
    </row>
    <row r="31" spans="1:17">
      <c r="B31" t="s">
        <v>63</v>
      </c>
      <c r="C31" s="115"/>
      <c r="F31" s="70"/>
      <c r="H31" s="70"/>
      <c r="J31" s="123"/>
    </row>
    <row r="32" spans="1:17">
      <c r="C32" s="70"/>
      <c r="F32" s="70"/>
      <c r="H32" s="70"/>
      <c r="J32" s="123"/>
    </row>
    <row r="33" spans="3:10">
      <c r="C33" s="115"/>
      <c r="H33" s="70"/>
      <c r="J33" s="123"/>
    </row>
    <row r="34" spans="3:10">
      <c r="H34" s="70"/>
      <c r="J34" s="123"/>
    </row>
    <row r="35" spans="3:10">
      <c r="H35" s="70"/>
      <c r="J35" s="123"/>
    </row>
    <row r="36" spans="3:10">
      <c r="H36" s="70"/>
      <c r="J36" s="123"/>
    </row>
    <row r="37" spans="3:10">
      <c r="H37" s="149"/>
      <c r="I37" s="119"/>
      <c r="J37" s="150"/>
    </row>
  </sheetData>
  <mergeCells count="7">
    <mergeCell ref="A1:A9"/>
    <mergeCell ref="B6:Q6"/>
    <mergeCell ref="B7:Q7"/>
    <mergeCell ref="B8:Q8"/>
    <mergeCell ref="B4:Q4"/>
    <mergeCell ref="B1:Q3"/>
    <mergeCell ref="B9:Q9"/>
  </mergeCells>
  <pageMargins left="0.51181102362204722" right="0.51181102362204722" top="0.78740157480314965" bottom="0.78740157480314965" header="0.31496062992125984" footer="0.31496062992125984"/>
  <pageSetup paperSize="9" scale="5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topLeftCell="A10" workbookViewId="0">
      <selection activeCell="B5" sqref="B5:C5"/>
    </sheetView>
  </sheetViews>
  <sheetFormatPr defaultRowHeight="15"/>
  <cols>
    <col min="2" max="2" width="12" customWidth="1"/>
    <col min="3" max="3" width="33.28515625" customWidth="1"/>
    <col min="4" max="4" width="15.140625" customWidth="1"/>
    <col min="5" max="5" width="13.140625" customWidth="1"/>
    <col min="6" max="6" width="16.42578125" customWidth="1"/>
    <col min="7" max="7" width="27.7109375" customWidth="1"/>
    <col min="8" max="8" width="0.5703125" customWidth="1"/>
  </cols>
  <sheetData>
    <row r="1" spans="1:8" ht="19.5" thickBot="1">
      <c r="A1" s="25"/>
      <c r="B1" s="277"/>
      <c r="C1" s="277"/>
      <c r="D1" s="277"/>
      <c r="E1" s="277"/>
      <c r="F1" s="277"/>
      <c r="G1" s="277"/>
      <c r="H1" s="25"/>
    </row>
    <row r="2" spans="1:8" ht="27.75" thickBot="1">
      <c r="A2" s="25"/>
      <c r="B2" s="278" t="s">
        <v>16</v>
      </c>
      <c r="C2" s="279"/>
      <c r="D2" s="279"/>
      <c r="E2" s="279"/>
      <c r="F2" s="279"/>
      <c r="G2" s="280"/>
      <c r="H2" s="25"/>
    </row>
    <row r="3" spans="1:8" ht="17.25" customHeight="1">
      <c r="A3" s="25"/>
      <c r="B3" s="281" t="s">
        <v>17</v>
      </c>
      <c r="C3" s="282"/>
      <c r="D3" s="282"/>
      <c r="E3" s="282"/>
      <c r="F3" s="282"/>
      <c r="G3" s="283"/>
      <c r="H3" s="25"/>
    </row>
    <row r="4" spans="1:8" ht="18.75">
      <c r="A4" s="25"/>
      <c r="B4" s="284" t="s">
        <v>127</v>
      </c>
      <c r="C4" s="285"/>
      <c r="D4" s="285"/>
      <c r="E4" s="285"/>
      <c r="F4" s="285"/>
      <c r="G4" s="286"/>
      <c r="H4" s="25"/>
    </row>
    <row r="5" spans="1:8" ht="50.25" customHeight="1">
      <c r="A5" s="25"/>
      <c r="B5" s="287" t="s">
        <v>153</v>
      </c>
      <c r="C5" s="288"/>
      <c r="D5" s="289" t="s">
        <v>290</v>
      </c>
      <c r="E5" s="289"/>
      <c r="F5" s="289"/>
      <c r="G5" s="26"/>
      <c r="H5" s="25"/>
    </row>
    <row r="6" spans="1:8" ht="15.75" customHeight="1">
      <c r="A6" s="25"/>
      <c r="B6" s="290"/>
      <c r="C6" s="289"/>
      <c r="D6" s="289"/>
      <c r="E6" s="289"/>
      <c r="F6" s="289"/>
      <c r="G6" s="27"/>
      <c r="H6" s="25"/>
    </row>
    <row r="7" spans="1:8" ht="18">
      <c r="A7" s="25"/>
      <c r="B7" s="291" t="s">
        <v>18</v>
      </c>
      <c r="C7" s="292"/>
      <c r="D7" s="292"/>
      <c r="E7" s="292"/>
      <c r="F7" s="292"/>
      <c r="G7" s="293"/>
      <c r="H7" s="25"/>
    </row>
    <row r="8" spans="1:8" ht="32.25" customHeight="1">
      <c r="A8" s="25"/>
      <c r="B8" s="28" t="s">
        <v>14</v>
      </c>
      <c r="C8" s="29" t="s">
        <v>19</v>
      </c>
      <c r="D8" s="294" t="s">
        <v>20</v>
      </c>
      <c r="E8" s="294"/>
      <c r="F8" s="294"/>
      <c r="G8" s="295"/>
      <c r="H8" s="25"/>
    </row>
    <row r="9" spans="1:8" ht="15.75">
      <c r="A9" s="25"/>
      <c r="B9" s="296"/>
      <c r="C9" s="297"/>
      <c r="D9" s="298"/>
      <c r="E9" s="298"/>
      <c r="F9" s="298"/>
      <c r="G9" s="299"/>
      <c r="H9" s="25"/>
    </row>
    <row r="10" spans="1:8" ht="15.75">
      <c r="A10" s="25"/>
      <c r="B10" s="300" t="s">
        <v>21</v>
      </c>
      <c r="C10" s="301"/>
      <c r="D10" s="302">
        <f>SUM(D11:G13)</f>
        <v>2.13</v>
      </c>
      <c r="E10" s="302"/>
      <c r="F10" s="302"/>
      <c r="G10" s="303"/>
      <c r="H10" s="25"/>
    </row>
    <row r="11" spans="1:8" ht="15.75">
      <c r="A11" s="25"/>
      <c r="B11" s="304" t="s">
        <v>22</v>
      </c>
      <c r="C11" s="305"/>
      <c r="D11" s="306">
        <v>0.56000000000000005</v>
      </c>
      <c r="E11" s="306"/>
      <c r="F11" s="306"/>
      <c r="G11" s="307"/>
      <c r="H11" s="25"/>
    </row>
    <row r="12" spans="1:8" ht="15.75">
      <c r="A12" s="25"/>
      <c r="B12" s="304" t="s">
        <v>23</v>
      </c>
      <c r="C12" s="305"/>
      <c r="D12" s="306">
        <v>1.27</v>
      </c>
      <c r="E12" s="306"/>
      <c r="F12" s="306"/>
      <c r="G12" s="307"/>
      <c r="H12" s="25"/>
    </row>
    <row r="13" spans="1:8" ht="15.75">
      <c r="A13" s="25"/>
      <c r="B13" s="304" t="s">
        <v>24</v>
      </c>
      <c r="C13" s="305"/>
      <c r="D13" s="306">
        <v>0.3</v>
      </c>
      <c r="E13" s="306"/>
      <c r="F13" s="306"/>
      <c r="G13" s="307"/>
      <c r="H13" s="25"/>
    </row>
    <row r="14" spans="1:8" ht="15.75">
      <c r="A14" s="25"/>
      <c r="B14" s="308"/>
      <c r="C14" s="309"/>
      <c r="D14" s="310"/>
      <c r="E14" s="310"/>
      <c r="F14" s="310"/>
      <c r="G14" s="311"/>
      <c r="H14" s="25"/>
    </row>
    <row r="15" spans="1:8" ht="15.75">
      <c r="A15" s="25"/>
      <c r="B15" s="300" t="s">
        <v>25</v>
      </c>
      <c r="C15" s="301"/>
      <c r="D15" s="302">
        <f>D16</f>
        <v>6.16</v>
      </c>
      <c r="E15" s="302"/>
      <c r="F15" s="302"/>
      <c r="G15" s="303"/>
      <c r="H15" s="25"/>
    </row>
    <row r="16" spans="1:8" ht="15.75">
      <c r="A16" s="30"/>
      <c r="B16" s="312" t="s">
        <v>26</v>
      </c>
      <c r="C16" s="313"/>
      <c r="D16" s="314">
        <v>6.16</v>
      </c>
      <c r="E16" s="315"/>
      <c r="F16" s="315"/>
      <c r="G16" s="316"/>
      <c r="H16" s="30"/>
    </row>
    <row r="17" spans="1:8" ht="15.75">
      <c r="A17" s="25"/>
      <c r="B17" s="308"/>
      <c r="C17" s="309"/>
      <c r="D17" s="317"/>
      <c r="E17" s="318"/>
      <c r="F17" s="318"/>
      <c r="G17" s="319"/>
      <c r="H17" s="25"/>
    </row>
    <row r="18" spans="1:8" ht="15.75">
      <c r="A18" s="25"/>
      <c r="B18" s="300" t="s">
        <v>27</v>
      </c>
      <c r="C18" s="301"/>
      <c r="D18" s="302">
        <v>0.59</v>
      </c>
      <c r="E18" s="302"/>
      <c r="F18" s="302"/>
      <c r="G18" s="303"/>
      <c r="H18" s="25"/>
    </row>
    <row r="19" spans="1:8" ht="15.75">
      <c r="A19" s="25"/>
      <c r="B19" s="308"/>
      <c r="C19" s="309"/>
      <c r="D19" s="317"/>
      <c r="E19" s="318"/>
      <c r="F19" s="318"/>
      <c r="G19" s="319"/>
      <c r="H19" s="25"/>
    </row>
    <row r="20" spans="1:8" ht="15.75">
      <c r="A20" s="25"/>
      <c r="B20" s="300" t="s">
        <v>28</v>
      </c>
      <c r="C20" s="301"/>
      <c r="D20" s="302">
        <f>SUM(D21:G24)</f>
        <v>13.15</v>
      </c>
      <c r="E20" s="302"/>
      <c r="F20" s="302"/>
      <c r="G20" s="303"/>
      <c r="H20" s="25"/>
    </row>
    <row r="21" spans="1:8" ht="15.75">
      <c r="A21" s="25"/>
      <c r="B21" s="304" t="s">
        <v>29</v>
      </c>
      <c r="C21" s="305"/>
      <c r="D21" s="306">
        <v>3</v>
      </c>
      <c r="E21" s="306"/>
      <c r="F21" s="306"/>
      <c r="G21" s="307"/>
      <c r="H21" s="25"/>
    </row>
    <row r="22" spans="1:8" ht="15.75">
      <c r="A22" s="25"/>
      <c r="B22" s="304" t="s">
        <v>30</v>
      </c>
      <c r="C22" s="305"/>
      <c r="D22" s="306">
        <v>0.65</v>
      </c>
      <c r="E22" s="306"/>
      <c r="F22" s="306"/>
      <c r="G22" s="307"/>
      <c r="H22" s="25"/>
    </row>
    <row r="23" spans="1:8" ht="15.75">
      <c r="A23" s="25"/>
      <c r="B23" s="304" t="s">
        <v>31</v>
      </c>
      <c r="C23" s="305"/>
      <c r="D23" s="306">
        <v>5</v>
      </c>
      <c r="E23" s="306"/>
      <c r="F23" s="306"/>
      <c r="G23" s="307"/>
      <c r="H23" s="25"/>
    </row>
    <row r="24" spans="1:8" ht="15.75">
      <c r="A24" s="25"/>
      <c r="B24" s="312" t="s">
        <v>32</v>
      </c>
      <c r="C24" s="326"/>
      <c r="D24" s="314">
        <v>4.5</v>
      </c>
      <c r="E24" s="315"/>
      <c r="F24" s="315"/>
      <c r="G24" s="316"/>
      <c r="H24" s="25"/>
    </row>
    <row r="25" spans="1:8" ht="15.75">
      <c r="A25" s="25"/>
      <c r="B25" s="308"/>
      <c r="C25" s="309"/>
      <c r="D25" s="310"/>
      <c r="E25" s="310"/>
      <c r="F25" s="310"/>
      <c r="G25" s="311"/>
      <c r="H25" s="25"/>
    </row>
    <row r="26" spans="1:8" ht="15.75">
      <c r="A26" s="25"/>
      <c r="B26" s="300" t="s">
        <v>33</v>
      </c>
      <c r="C26" s="301"/>
      <c r="D26" s="327">
        <f>(((1+D10/100)*(1+D15/100)*(1+D18/100)/(1-D20/100))-1)*100</f>
        <v>25.573855068739213</v>
      </c>
      <c r="E26" s="327"/>
      <c r="F26" s="327"/>
      <c r="G26" s="328"/>
      <c r="H26" s="31"/>
    </row>
    <row r="27" spans="1:8" ht="15.75" thickBot="1">
      <c r="A27" s="25"/>
      <c r="B27" s="32" t="s">
        <v>34</v>
      </c>
      <c r="C27" s="33" t="s">
        <v>35</v>
      </c>
      <c r="D27" s="329"/>
      <c r="E27" s="329"/>
      <c r="F27" s="329"/>
      <c r="G27" s="330"/>
      <c r="H27" s="25"/>
    </row>
    <row r="28" spans="1:8">
      <c r="A28" s="25"/>
      <c r="B28" s="25"/>
      <c r="C28" s="31" t="s">
        <v>36</v>
      </c>
      <c r="D28" s="25"/>
      <c r="E28" s="25"/>
      <c r="F28" s="25"/>
      <c r="G28" s="25"/>
      <c r="H28" s="25"/>
    </row>
    <row r="29" spans="1:8">
      <c r="A29" s="25"/>
      <c r="B29" s="25"/>
      <c r="C29" s="25"/>
      <c r="D29" s="25"/>
      <c r="E29" s="25"/>
      <c r="F29" s="25"/>
      <c r="G29" s="25"/>
      <c r="H29" s="25"/>
    </row>
    <row r="30" spans="1:8" ht="15.75" thickBot="1">
      <c r="A30" s="25"/>
      <c r="B30" s="25"/>
      <c r="C30" s="25"/>
      <c r="D30" s="25"/>
      <c r="E30" s="25"/>
      <c r="F30" s="25"/>
      <c r="G30" s="25"/>
      <c r="H30" s="25"/>
    </row>
    <row r="31" spans="1:8">
      <c r="A31" s="25"/>
      <c r="B31" s="25"/>
      <c r="C31" s="320" t="s">
        <v>37</v>
      </c>
      <c r="D31" s="321"/>
      <c r="E31" s="321"/>
      <c r="F31" s="321"/>
      <c r="G31" s="321"/>
      <c r="H31" s="322"/>
    </row>
    <row r="32" spans="1:8" ht="15.75" thickBot="1">
      <c r="A32" s="25"/>
      <c r="B32" s="25"/>
      <c r="C32" s="323"/>
      <c r="D32" s="324"/>
      <c r="E32" s="324"/>
      <c r="F32" s="324"/>
      <c r="G32" s="324"/>
      <c r="H32" s="325"/>
    </row>
    <row r="33" spans="1:8">
      <c r="A33" s="25"/>
      <c r="B33" s="25"/>
      <c r="C33" s="25"/>
      <c r="D33" s="25"/>
      <c r="E33" s="25"/>
      <c r="F33" s="25"/>
      <c r="G33" s="25"/>
      <c r="H33" s="25"/>
    </row>
  </sheetData>
  <mergeCells count="48">
    <mergeCell ref="C31:H32"/>
    <mergeCell ref="B22:C22"/>
    <mergeCell ref="D22:G22"/>
    <mergeCell ref="B23:C23"/>
    <mergeCell ref="D23:G23"/>
    <mergeCell ref="B24:C24"/>
    <mergeCell ref="D24:G24"/>
    <mergeCell ref="B25:C25"/>
    <mergeCell ref="D25:G25"/>
    <mergeCell ref="B26:C26"/>
    <mergeCell ref="D26:G26"/>
    <mergeCell ref="D27:G27"/>
    <mergeCell ref="B19:C19"/>
    <mergeCell ref="D19:G19"/>
    <mergeCell ref="B20:C20"/>
    <mergeCell ref="D20:G20"/>
    <mergeCell ref="B21:C21"/>
    <mergeCell ref="D21:G21"/>
    <mergeCell ref="B16:C16"/>
    <mergeCell ref="D16:G16"/>
    <mergeCell ref="B17:C17"/>
    <mergeCell ref="D17:G17"/>
    <mergeCell ref="B18:C18"/>
    <mergeCell ref="D18:G18"/>
    <mergeCell ref="B13:C13"/>
    <mergeCell ref="D13:G13"/>
    <mergeCell ref="B14:C14"/>
    <mergeCell ref="D14:G14"/>
    <mergeCell ref="B15:C15"/>
    <mergeCell ref="D15:G15"/>
    <mergeCell ref="B10:C10"/>
    <mergeCell ref="D10:G10"/>
    <mergeCell ref="B11:C11"/>
    <mergeCell ref="D11:G11"/>
    <mergeCell ref="B12:C12"/>
    <mergeCell ref="D12:G12"/>
    <mergeCell ref="B6:C6"/>
    <mergeCell ref="D6:F6"/>
    <mergeCell ref="B7:G7"/>
    <mergeCell ref="D8:G8"/>
    <mergeCell ref="B9:C9"/>
    <mergeCell ref="D9:G9"/>
    <mergeCell ref="B1:G1"/>
    <mergeCell ref="B2:G2"/>
    <mergeCell ref="B3:G3"/>
    <mergeCell ref="B4:G4"/>
    <mergeCell ref="B5:C5"/>
    <mergeCell ref="D5:F5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6"/>
  <sheetViews>
    <sheetView workbookViewId="0">
      <selection activeCell="G8" sqref="G8"/>
    </sheetView>
  </sheetViews>
  <sheetFormatPr defaultRowHeight="15"/>
  <cols>
    <col min="1" max="1" width="16.140625" customWidth="1"/>
    <col min="2" max="2" width="14.140625" customWidth="1"/>
    <col min="3" max="3" width="15.140625" customWidth="1"/>
    <col min="4" max="4" width="11.5703125" style="71" customWidth="1"/>
    <col min="5" max="5" width="11.7109375" customWidth="1"/>
    <col min="6" max="6" width="11.5703125" customWidth="1"/>
  </cols>
  <sheetData>
    <row r="1" spans="1:17">
      <c r="A1" s="331" t="s">
        <v>87</v>
      </c>
      <c r="B1" s="331"/>
      <c r="C1" s="331"/>
      <c r="D1" s="126"/>
    </row>
    <row r="2" spans="1:17">
      <c r="A2" s="127"/>
      <c r="B2" s="127" t="s">
        <v>84</v>
      </c>
      <c r="C2" s="127" t="s">
        <v>85</v>
      </c>
      <c r="D2" s="128" t="s">
        <v>6</v>
      </c>
      <c r="E2" s="127" t="s">
        <v>86</v>
      </c>
      <c r="F2" s="127" t="s">
        <v>51</v>
      </c>
    </row>
    <row r="3" spans="1:17">
      <c r="A3" s="127"/>
      <c r="B3" s="127"/>
      <c r="C3" s="127"/>
      <c r="D3" s="127"/>
      <c r="E3" s="127"/>
      <c r="F3" s="127"/>
    </row>
    <row r="4" spans="1:17">
      <c r="A4" s="127" t="s">
        <v>80</v>
      </c>
      <c r="B4" s="127">
        <v>10.25</v>
      </c>
      <c r="C4" s="127">
        <v>4.8499999999999996</v>
      </c>
      <c r="D4" s="127">
        <f>B4*C4</f>
        <v>49.712499999999999</v>
      </c>
      <c r="E4" s="129">
        <f>N9*2</f>
        <v>2.2000000000000002</v>
      </c>
      <c r="F4" s="129">
        <f>D4-E4</f>
        <v>47.512499999999996</v>
      </c>
    </row>
    <row r="5" spans="1:17">
      <c r="A5" s="127" t="s">
        <v>81</v>
      </c>
      <c r="B5" s="127">
        <v>14.01</v>
      </c>
      <c r="C5" s="127">
        <v>4.8499999999999996</v>
      </c>
      <c r="D5" s="127">
        <f t="shared" ref="D5:D8" si="0">B5*C5</f>
        <v>67.948499999999996</v>
      </c>
      <c r="E5" s="129">
        <f>N7+N9+(N15*3)</f>
        <v>7.7900000000000009</v>
      </c>
      <c r="F5" s="129">
        <f>D5-E5</f>
        <v>60.158499999999997</v>
      </c>
      <c r="L5" s="130" t="s">
        <v>93</v>
      </c>
      <c r="M5" s="130" t="s">
        <v>94</v>
      </c>
      <c r="N5" s="130" t="s">
        <v>6</v>
      </c>
      <c r="O5" s="138" t="s">
        <v>50</v>
      </c>
    </row>
    <row r="6" spans="1:17">
      <c r="A6" s="127" t="s">
        <v>82</v>
      </c>
      <c r="B6" s="127">
        <v>7.45</v>
      </c>
      <c r="C6" s="127">
        <v>4.8499999999999996</v>
      </c>
      <c r="D6" s="127">
        <f t="shared" si="0"/>
        <v>36.1325</v>
      </c>
      <c r="E6" s="129">
        <f>N7*2</f>
        <v>3.3000000000000003</v>
      </c>
      <c r="F6" s="129">
        <f>D6-E6</f>
        <v>32.832500000000003</v>
      </c>
      <c r="L6" s="332" t="s">
        <v>88</v>
      </c>
      <c r="M6" s="333"/>
      <c r="N6" s="334"/>
      <c r="O6" s="130"/>
    </row>
    <row r="7" spans="1:17">
      <c r="A7" s="127" t="s">
        <v>83</v>
      </c>
      <c r="B7" s="127">
        <v>7.45</v>
      </c>
      <c r="C7" s="127">
        <v>4.8499999999999996</v>
      </c>
      <c r="D7" s="127">
        <f t="shared" si="0"/>
        <v>36.1325</v>
      </c>
      <c r="E7" s="129">
        <f>N7*2</f>
        <v>3.3000000000000003</v>
      </c>
      <c r="F7" s="129">
        <f>D7-E7</f>
        <v>32.832500000000003</v>
      </c>
      <c r="L7" s="129">
        <v>1.5</v>
      </c>
      <c r="M7" s="129">
        <v>1.1000000000000001</v>
      </c>
      <c r="N7" s="127">
        <f>L7*M7</f>
        <v>1.6500000000000001</v>
      </c>
      <c r="O7" s="127">
        <v>7</v>
      </c>
      <c r="P7">
        <f>N7*O7</f>
        <v>11.55</v>
      </c>
    </row>
    <row r="8" spans="1:17">
      <c r="A8" s="132" t="s">
        <v>96</v>
      </c>
      <c r="B8" s="127">
        <v>62.15</v>
      </c>
      <c r="C8" s="131">
        <v>3</v>
      </c>
      <c r="D8" s="129">
        <f t="shared" si="0"/>
        <v>186.45</v>
      </c>
      <c r="E8" s="127">
        <f>N11*4+(N17*4)+(N15*8)+(N13*3)+N7+(N19*4)</f>
        <v>35.15</v>
      </c>
      <c r="F8" s="129">
        <f>D8-E8</f>
        <v>151.29999999999998</v>
      </c>
      <c r="L8" s="332" t="s">
        <v>89</v>
      </c>
      <c r="M8" s="333"/>
      <c r="N8" s="334"/>
      <c r="O8" s="130"/>
      <c r="Q8">
        <f>P7+P9</f>
        <v>12.65</v>
      </c>
    </row>
    <row r="9" spans="1:17">
      <c r="A9" s="338" t="s">
        <v>97</v>
      </c>
      <c r="B9" s="340"/>
      <c r="C9" s="340"/>
      <c r="D9" s="340"/>
      <c r="E9" s="339"/>
      <c r="F9" s="129">
        <f>SUM(F4:F8)</f>
        <v>324.63599999999997</v>
      </c>
      <c r="L9" s="129">
        <v>1</v>
      </c>
      <c r="M9" s="129">
        <v>1.1000000000000001</v>
      </c>
      <c r="N9" s="127">
        <f>L9*M9</f>
        <v>1.1000000000000001</v>
      </c>
      <c r="O9" s="127">
        <v>1</v>
      </c>
      <c r="P9">
        <f>N9*O9</f>
        <v>1.1000000000000001</v>
      </c>
    </row>
    <row r="10" spans="1:17">
      <c r="L10" s="332" t="s">
        <v>95</v>
      </c>
      <c r="M10" s="333"/>
      <c r="N10" s="334"/>
      <c r="O10" s="130"/>
    </row>
    <row r="11" spans="1:17">
      <c r="L11" s="129">
        <v>0.6</v>
      </c>
      <c r="M11" s="129">
        <v>0.4</v>
      </c>
      <c r="N11" s="127">
        <f>L11*M11</f>
        <v>0.24</v>
      </c>
      <c r="O11" s="127">
        <v>4</v>
      </c>
      <c r="P11">
        <f>N11*O11</f>
        <v>0.96</v>
      </c>
    </row>
    <row r="12" spans="1:17">
      <c r="L12" s="332" t="s">
        <v>90</v>
      </c>
      <c r="M12" s="333"/>
      <c r="N12" s="334"/>
      <c r="O12" s="130"/>
    </row>
    <row r="13" spans="1:17">
      <c r="A13" s="331" t="s">
        <v>102</v>
      </c>
      <c r="B13" s="331"/>
      <c r="C13" s="331"/>
      <c r="D13" s="126"/>
      <c r="E13" s="71"/>
      <c r="F13" s="71"/>
      <c r="L13" s="129">
        <v>1</v>
      </c>
      <c r="M13" s="129">
        <v>2.1</v>
      </c>
      <c r="N13" s="127">
        <f>L13*M13</f>
        <v>2.1</v>
      </c>
      <c r="O13" s="127">
        <v>3</v>
      </c>
      <c r="P13">
        <f>N13*O13</f>
        <v>6.3000000000000007</v>
      </c>
    </row>
    <row r="14" spans="1:17">
      <c r="A14" s="127"/>
      <c r="B14" s="127" t="s">
        <v>84</v>
      </c>
      <c r="C14" s="127" t="s">
        <v>85</v>
      </c>
      <c r="D14" s="128" t="s">
        <v>6</v>
      </c>
      <c r="E14" s="127" t="s">
        <v>86</v>
      </c>
      <c r="F14" s="127" t="s">
        <v>51</v>
      </c>
      <c r="G14" s="133" t="s">
        <v>103</v>
      </c>
      <c r="L14" s="332" t="s">
        <v>91</v>
      </c>
      <c r="M14" s="333"/>
      <c r="N14" s="334"/>
      <c r="O14" s="130"/>
    </row>
    <row r="15" spans="1:17">
      <c r="A15" s="127"/>
      <c r="B15" s="127"/>
      <c r="C15" s="127"/>
      <c r="D15" s="127"/>
      <c r="E15" s="127"/>
      <c r="F15" s="127"/>
      <c r="G15" s="127"/>
      <c r="L15" s="129">
        <v>0.8</v>
      </c>
      <c r="M15" s="129">
        <v>2.1</v>
      </c>
      <c r="N15" s="127">
        <f>L15*M15</f>
        <v>1.6800000000000002</v>
      </c>
      <c r="O15" s="127">
        <v>7</v>
      </c>
      <c r="P15">
        <f>N15*O15</f>
        <v>11.760000000000002</v>
      </c>
    </row>
    <row r="16" spans="1:17">
      <c r="A16" s="127" t="s">
        <v>80</v>
      </c>
      <c r="B16" s="127">
        <v>10.25</v>
      </c>
      <c r="C16" s="127">
        <v>4.8499999999999996</v>
      </c>
      <c r="D16" s="127">
        <f>B16*C16</f>
        <v>49.712499999999999</v>
      </c>
      <c r="E16" s="129">
        <f>N9*2</f>
        <v>2.2000000000000002</v>
      </c>
      <c r="F16" s="129">
        <f>D16-E16</f>
        <v>47.512499999999996</v>
      </c>
      <c r="G16" s="127">
        <f>F16*2</f>
        <v>95.024999999999991</v>
      </c>
      <c r="L16" s="332" t="s">
        <v>92</v>
      </c>
      <c r="M16" s="333"/>
      <c r="N16" s="334"/>
      <c r="O16" s="130"/>
    </row>
    <row r="17" spans="1:16">
      <c r="A17" s="127" t="s">
        <v>81</v>
      </c>
      <c r="B17" s="127">
        <v>14.01</v>
      </c>
      <c r="C17" s="127">
        <v>4.8499999999999996</v>
      </c>
      <c r="D17" s="127">
        <f t="shared" ref="D17:D20" si="1">B17*C17</f>
        <v>67.948499999999996</v>
      </c>
      <c r="E17" s="129">
        <f>N7+N9+(N15*3)</f>
        <v>7.7900000000000009</v>
      </c>
      <c r="F17" s="129">
        <f>D17-E17</f>
        <v>60.158499999999997</v>
      </c>
      <c r="G17" s="127">
        <f t="shared" ref="G17:G20" si="2">F17*2</f>
        <v>120.31699999999999</v>
      </c>
      <c r="L17" s="129">
        <v>1</v>
      </c>
      <c r="M17" s="129">
        <v>2.1</v>
      </c>
      <c r="N17" s="127">
        <f>L17*M17</f>
        <v>2.1</v>
      </c>
      <c r="O17" s="127">
        <v>4</v>
      </c>
      <c r="P17">
        <f>N17*O17</f>
        <v>8.4</v>
      </c>
    </row>
    <row r="18" spans="1:16">
      <c r="A18" s="127" t="s">
        <v>82</v>
      </c>
      <c r="B18" s="127">
        <v>7.45</v>
      </c>
      <c r="C18" s="127">
        <v>4.8499999999999996</v>
      </c>
      <c r="D18" s="127">
        <f t="shared" si="1"/>
        <v>36.1325</v>
      </c>
      <c r="E18" s="129">
        <f>N7*2</f>
        <v>3.3000000000000003</v>
      </c>
      <c r="F18" s="129">
        <f>D18-E18</f>
        <v>32.832500000000003</v>
      </c>
      <c r="G18" s="127">
        <f t="shared" si="2"/>
        <v>65.665000000000006</v>
      </c>
      <c r="L18" s="341" t="s">
        <v>98</v>
      </c>
      <c r="M18" s="341"/>
      <c r="N18" s="341"/>
      <c r="O18" s="130"/>
    </row>
    <row r="19" spans="1:16">
      <c r="A19" s="127" t="s">
        <v>83</v>
      </c>
      <c r="B19" s="127">
        <v>7.45</v>
      </c>
      <c r="C19" s="127">
        <v>4.8499999999999996</v>
      </c>
      <c r="D19" s="127">
        <f t="shared" si="1"/>
        <v>36.1325</v>
      </c>
      <c r="E19" s="129">
        <f>N7*2</f>
        <v>3.3000000000000003</v>
      </c>
      <c r="F19" s="129">
        <f>D19-E19</f>
        <v>32.832500000000003</v>
      </c>
      <c r="G19" s="127">
        <f t="shared" si="2"/>
        <v>65.665000000000006</v>
      </c>
      <c r="L19" s="129">
        <v>1</v>
      </c>
      <c r="M19" s="129">
        <v>1.1000000000000001</v>
      </c>
      <c r="N19" s="127">
        <f>L19*M19</f>
        <v>1.1000000000000001</v>
      </c>
      <c r="O19" s="127"/>
    </row>
    <row r="20" spans="1:16">
      <c r="A20" s="132" t="s">
        <v>96</v>
      </c>
      <c r="B20" s="127">
        <v>62.15</v>
      </c>
      <c r="C20" s="131">
        <v>3</v>
      </c>
      <c r="D20" s="129">
        <f t="shared" si="1"/>
        <v>186.45</v>
      </c>
      <c r="E20" s="127">
        <f>N11*4+(N17*4)+(N15*8)+(N13*3)+N7+(N19*4)</f>
        <v>35.15</v>
      </c>
      <c r="F20" s="129">
        <f>D20-E20</f>
        <v>151.29999999999998</v>
      </c>
      <c r="G20" s="127">
        <f t="shared" si="2"/>
        <v>302.59999999999997</v>
      </c>
    </row>
    <row r="21" spans="1:16">
      <c r="A21" s="338" t="s">
        <v>97</v>
      </c>
      <c r="B21" s="340"/>
      <c r="C21" s="340"/>
      <c r="D21" s="340"/>
      <c r="E21" s="339"/>
      <c r="F21" s="129">
        <f>SUM(F16:F20)</f>
        <v>324.63599999999997</v>
      </c>
      <c r="G21" s="127">
        <f>SUM(G16:G20)</f>
        <v>649.27199999999993</v>
      </c>
    </row>
    <row r="24" spans="1:16">
      <c r="A24" t="s">
        <v>108</v>
      </c>
    </row>
    <row r="25" spans="1:16">
      <c r="A25" s="127" t="s">
        <v>93</v>
      </c>
      <c r="B25" s="127" t="s">
        <v>109</v>
      </c>
      <c r="C25" s="127" t="s">
        <v>6</v>
      </c>
      <c r="D25" s="133" t="s">
        <v>50</v>
      </c>
      <c r="E25" s="133" t="s">
        <v>110</v>
      </c>
    </row>
    <row r="26" spans="1:16">
      <c r="A26" s="129">
        <v>1</v>
      </c>
      <c r="B26" s="129">
        <v>2.1</v>
      </c>
      <c r="C26" s="127">
        <f>A26*B26</f>
        <v>2.1</v>
      </c>
      <c r="D26" s="129">
        <v>3</v>
      </c>
      <c r="E26" s="127">
        <f>C26*D26</f>
        <v>6.3000000000000007</v>
      </c>
    </row>
    <row r="27" spans="1:16">
      <c r="A27" s="129">
        <v>0.8</v>
      </c>
      <c r="B27" s="129">
        <v>2.1</v>
      </c>
      <c r="C27" s="127">
        <f>A27*B27</f>
        <v>1.6800000000000002</v>
      </c>
      <c r="D27" s="129">
        <v>7</v>
      </c>
      <c r="E27" s="127">
        <f>C27*D27</f>
        <v>11.760000000000002</v>
      </c>
    </row>
    <row r="28" spans="1:16">
      <c r="A28" s="129">
        <v>1</v>
      </c>
      <c r="B28" s="129">
        <v>2.1</v>
      </c>
      <c r="C28" s="127">
        <f>A28*B28</f>
        <v>2.1</v>
      </c>
      <c r="D28" s="129">
        <v>4</v>
      </c>
      <c r="E28" s="127">
        <f>C28*D28</f>
        <v>8.4</v>
      </c>
    </row>
    <row r="29" spans="1:16">
      <c r="C29" s="338" t="s">
        <v>111</v>
      </c>
      <c r="D29" s="339"/>
      <c r="E29" s="127">
        <f>SUM(E26:E28)</f>
        <v>26.46</v>
      </c>
    </row>
    <row r="31" spans="1:16">
      <c r="A31" s="71" t="s">
        <v>112</v>
      </c>
      <c r="B31" s="71"/>
      <c r="C31" s="71"/>
      <c r="E31" s="71"/>
    </row>
    <row r="32" spans="1:16">
      <c r="A32" s="127" t="s">
        <v>93</v>
      </c>
      <c r="B32" s="127" t="s">
        <v>109</v>
      </c>
      <c r="C32" s="127" t="s">
        <v>6</v>
      </c>
      <c r="D32" s="133" t="s">
        <v>50</v>
      </c>
      <c r="E32" s="133" t="s">
        <v>110</v>
      </c>
    </row>
    <row r="33" spans="1:6">
      <c r="A33" s="129">
        <v>1.5</v>
      </c>
      <c r="B33" s="129">
        <v>1.1000000000000001</v>
      </c>
      <c r="C33" s="127">
        <f>A33*B33</f>
        <v>1.6500000000000001</v>
      </c>
      <c r="D33" s="129">
        <v>7</v>
      </c>
      <c r="E33" s="127">
        <f>C33*D33</f>
        <v>11.55</v>
      </c>
    </row>
    <row r="34" spans="1:6">
      <c r="A34" s="129">
        <v>1</v>
      </c>
      <c r="B34" s="129">
        <v>1.1000000000000001</v>
      </c>
      <c r="C34" s="127">
        <f>A34*B34</f>
        <v>1.1000000000000001</v>
      </c>
      <c r="D34" s="129">
        <v>1</v>
      </c>
      <c r="E34" s="127">
        <f>C34*D34</f>
        <v>1.1000000000000001</v>
      </c>
    </row>
    <row r="35" spans="1:6">
      <c r="A35" s="71"/>
      <c r="B35" s="71"/>
      <c r="C35" s="338" t="s">
        <v>111</v>
      </c>
      <c r="D35" s="339"/>
      <c r="E35" s="127">
        <f>SUM(E33:E34)</f>
        <v>12.65</v>
      </c>
    </row>
    <row r="38" spans="1:6">
      <c r="A38" s="335" t="s">
        <v>130</v>
      </c>
      <c r="B38" s="336"/>
      <c r="C38" s="336"/>
      <c r="D38" s="336"/>
      <c r="E38" s="336"/>
      <c r="F38" s="336"/>
    </row>
    <row r="39" spans="1:6" s="71" customFormat="1">
      <c r="A39" s="134" t="s">
        <v>137</v>
      </c>
      <c r="B39" s="134" t="s">
        <v>138</v>
      </c>
      <c r="C39" s="134" t="s">
        <v>109</v>
      </c>
      <c r="D39" s="134" t="s">
        <v>6</v>
      </c>
      <c r="E39" s="134" t="s">
        <v>86</v>
      </c>
      <c r="F39" s="135" t="s">
        <v>139</v>
      </c>
    </row>
    <row r="40" spans="1:6">
      <c r="A40" s="127" t="s">
        <v>131</v>
      </c>
      <c r="B40" s="134">
        <v>14.81</v>
      </c>
      <c r="C40" s="136">
        <v>3</v>
      </c>
      <c r="D40" s="134">
        <f t="shared" ref="D40:D45" si="3">B40*C40</f>
        <v>44.43</v>
      </c>
      <c r="E40" s="134">
        <v>6.53</v>
      </c>
      <c r="F40" s="136">
        <f t="shared" ref="F40:F45" si="4">D40-E40</f>
        <v>37.9</v>
      </c>
    </row>
    <row r="41" spans="1:6">
      <c r="A41" s="127" t="s">
        <v>132</v>
      </c>
      <c r="B41" s="134">
        <v>21.02</v>
      </c>
      <c r="C41" s="136">
        <v>3</v>
      </c>
      <c r="D41" s="134">
        <f t="shared" si="3"/>
        <v>63.06</v>
      </c>
      <c r="E41" s="134">
        <v>5.46</v>
      </c>
      <c r="F41" s="136">
        <f t="shared" si="4"/>
        <v>57.6</v>
      </c>
    </row>
    <row r="42" spans="1:6">
      <c r="A42" s="127" t="s">
        <v>134</v>
      </c>
      <c r="B42" s="134">
        <v>6.66</v>
      </c>
      <c r="C42" s="136">
        <v>3</v>
      </c>
      <c r="D42" s="134">
        <f t="shared" si="3"/>
        <v>19.98</v>
      </c>
      <c r="E42" s="136">
        <v>3.2</v>
      </c>
      <c r="F42" s="136">
        <f t="shared" si="4"/>
        <v>16.78</v>
      </c>
    </row>
    <row r="43" spans="1:6">
      <c r="A43" s="137" t="s">
        <v>133</v>
      </c>
      <c r="B43" s="136">
        <v>5.7</v>
      </c>
      <c r="C43" s="136">
        <v>3</v>
      </c>
      <c r="D43" s="136">
        <f t="shared" si="3"/>
        <v>17.100000000000001</v>
      </c>
      <c r="E43" s="136">
        <v>3.2</v>
      </c>
      <c r="F43" s="136">
        <f t="shared" si="4"/>
        <v>13.900000000000002</v>
      </c>
    </row>
    <row r="44" spans="1:6">
      <c r="A44" s="127" t="s">
        <v>135</v>
      </c>
      <c r="B44" s="136">
        <v>25</v>
      </c>
      <c r="C44" s="136">
        <v>3</v>
      </c>
      <c r="D44" s="136">
        <f t="shared" si="3"/>
        <v>75</v>
      </c>
      <c r="E44" s="134">
        <v>9.7200000000000006</v>
      </c>
      <c r="F44" s="134">
        <f t="shared" si="4"/>
        <v>65.28</v>
      </c>
    </row>
    <row r="45" spans="1:6">
      <c r="A45" s="127" t="s">
        <v>136</v>
      </c>
      <c r="B45" s="136">
        <v>25</v>
      </c>
      <c r="C45" s="136">
        <v>3</v>
      </c>
      <c r="D45" s="136">
        <f t="shared" si="3"/>
        <v>75</v>
      </c>
      <c r="E45" s="134">
        <v>9.7200000000000006</v>
      </c>
      <c r="F45" s="134">
        <f t="shared" si="4"/>
        <v>65.28</v>
      </c>
    </row>
    <row r="46" spans="1:6">
      <c r="A46" s="337" t="s">
        <v>140</v>
      </c>
      <c r="B46" s="337"/>
      <c r="C46" s="337"/>
      <c r="D46" s="337"/>
      <c r="E46" s="337"/>
      <c r="F46" s="136">
        <f>SUM(F40:F45)</f>
        <v>256.74</v>
      </c>
    </row>
  </sheetData>
  <mergeCells count="15">
    <mergeCell ref="A38:F38"/>
    <mergeCell ref="A46:E46"/>
    <mergeCell ref="C35:D35"/>
    <mergeCell ref="L16:N16"/>
    <mergeCell ref="A9:E9"/>
    <mergeCell ref="L18:N18"/>
    <mergeCell ref="A13:C13"/>
    <mergeCell ref="A21:E21"/>
    <mergeCell ref="C29:D29"/>
    <mergeCell ref="L14:N14"/>
    <mergeCell ref="A1:C1"/>
    <mergeCell ref="L6:N6"/>
    <mergeCell ref="L8:N8"/>
    <mergeCell ref="L10:N10"/>
    <mergeCell ref="L12:N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0"/>
  <sheetViews>
    <sheetView topLeftCell="A10" workbookViewId="0">
      <selection activeCell="E28" sqref="E28"/>
    </sheetView>
  </sheetViews>
  <sheetFormatPr defaultRowHeight="15"/>
  <cols>
    <col min="1" max="1" width="17.42578125" customWidth="1"/>
  </cols>
  <sheetData>
    <row r="1" spans="1:9">
      <c r="A1" t="s">
        <v>161</v>
      </c>
      <c r="B1" t="s">
        <v>155</v>
      </c>
      <c r="D1" t="s">
        <v>156</v>
      </c>
      <c r="E1" t="s">
        <v>157</v>
      </c>
      <c r="F1" t="s">
        <v>158</v>
      </c>
      <c r="G1" t="s">
        <v>159</v>
      </c>
      <c r="H1" t="s">
        <v>160</v>
      </c>
      <c r="I1" t="s">
        <v>51</v>
      </c>
    </row>
    <row r="2" spans="1:9">
      <c r="B2">
        <v>5</v>
      </c>
      <c r="C2">
        <v>48.2</v>
      </c>
      <c r="D2">
        <v>22.8</v>
      </c>
      <c r="E2">
        <v>24.4</v>
      </c>
      <c r="F2">
        <v>30.5</v>
      </c>
      <c r="G2">
        <v>22.5</v>
      </c>
      <c r="H2">
        <v>16.7</v>
      </c>
      <c r="I2">
        <f>SUM(C2:H2)</f>
        <v>165.1</v>
      </c>
    </row>
    <row r="3" spans="1:9">
      <c r="A3" s="71"/>
      <c r="B3">
        <v>10</v>
      </c>
      <c r="C3">
        <v>186.2</v>
      </c>
      <c r="D3">
        <v>91.3</v>
      </c>
      <c r="E3">
        <v>97.3</v>
      </c>
      <c r="F3">
        <v>123</v>
      </c>
      <c r="G3">
        <v>87.2</v>
      </c>
      <c r="H3">
        <v>64.2</v>
      </c>
      <c r="I3">
        <f>SUM(C3:H3)</f>
        <v>649.20000000000005</v>
      </c>
    </row>
    <row r="4" spans="1:9">
      <c r="A4" s="71"/>
    </row>
    <row r="5" spans="1:9">
      <c r="A5" s="71" t="s">
        <v>162</v>
      </c>
      <c r="B5" t="s">
        <v>155</v>
      </c>
      <c r="D5" t="s">
        <v>156</v>
      </c>
      <c r="E5" t="s">
        <v>157</v>
      </c>
      <c r="F5" t="s">
        <v>51</v>
      </c>
    </row>
    <row r="6" spans="1:9">
      <c r="A6" s="71"/>
      <c r="B6">
        <v>5</v>
      </c>
      <c r="C6">
        <v>51.7</v>
      </c>
      <c r="D6">
        <v>44.8</v>
      </c>
      <c r="E6">
        <v>15.2</v>
      </c>
      <c r="F6">
        <f>SUM(C6:E6)</f>
        <v>111.7</v>
      </c>
    </row>
    <row r="7" spans="1:9">
      <c r="A7" s="71"/>
      <c r="B7">
        <v>6.3</v>
      </c>
      <c r="C7">
        <v>54.3</v>
      </c>
      <c r="D7">
        <v>52.7</v>
      </c>
      <c r="E7">
        <v>18.600000000000001</v>
      </c>
      <c r="F7">
        <f>SUM(C7:E7)</f>
        <v>125.6</v>
      </c>
    </row>
    <row r="8" spans="1:9">
      <c r="B8">
        <v>8</v>
      </c>
      <c r="C8">
        <v>4.3</v>
      </c>
      <c r="D8">
        <v>12.6</v>
      </c>
      <c r="F8">
        <f>SUM(C8:D8)</f>
        <v>16.899999999999999</v>
      </c>
    </row>
    <row r="9" spans="1:9" s="71" customFormat="1"/>
    <row r="10" spans="1:9">
      <c r="A10" t="s">
        <v>163</v>
      </c>
      <c r="B10" t="s">
        <v>155</v>
      </c>
      <c r="D10" t="s">
        <v>51</v>
      </c>
    </row>
    <row r="11" spans="1:9">
      <c r="B11">
        <v>5</v>
      </c>
      <c r="C11">
        <v>36.200000000000003</v>
      </c>
      <c r="D11">
        <f>C11</f>
        <v>36.200000000000003</v>
      </c>
    </row>
    <row r="12" spans="1:9">
      <c r="B12">
        <v>6.3</v>
      </c>
      <c r="C12">
        <v>45.6</v>
      </c>
      <c r="D12">
        <f>C12</f>
        <v>45.6</v>
      </c>
    </row>
    <row r="13" spans="1:9">
      <c r="B13">
        <v>8</v>
      </c>
      <c r="C13">
        <v>6.1</v>
      </c>
      <c r="D13">
        <f>C13</f>
        <v>6.1</v>
      </c>
    </row>
    <row r="15" spans="1:9">
      <c r="A15" t="s">
        <v>164</v>
      </c>
      <c r="C15" t="s">
        <v>165</v>
      </c>
      <c r="E15" t="s">
        <v>156</v>
      </c>
      <c r="F15" t="s">
        <v>51</v>
      </c>
    </row>
    <row r="16" spans="1:9">
      <c r="C16">
        <v>5</v>
      </c>
      <c r="D16">
        <v>6.2</v>
      </c>
      <c r="E16">
        <v>7</v>
      </c>
      <c r="F16">
        <f>SUM(D16:E16)</f>
        <v>13.2</v>
      </c>
    </row>
    <row r="17" spans="1:6">
      <c r="C17">
        <v>10</v>
      </c>
      <c r="D17">
        <v>173.6</v>
      </c>
      <c r="E17">
        <v>178</v>
      </c>
      <c r="F17">
        <f>SUM(D17:E17)</f>
        <v>351.6</v>
      </c>
    </row>
    <row r="20" spans="1:6">
      <c r="A20" t="s">
        <v>166</v>
      </c>
      <c r="B20" t="s">
        <v>155</v>
      </c>
      <c r="D20" t="s">
        <v>156</v>
      </c>
      <c r="E20" t="s">
        <v>157</v>
      </c>
      <c r="F20" t="s">
        <v>51</v>
      </c>
    </row>
    <row r="21" spans="1:6">
      <c r="B21">
        <v>5</v>
      </c>
      <c r="C21">
        <v>38.299999999999997</v>
      </c>
      <c r="D21">
        <v>37.5</v>
      </c>
      <c r="E21">
        <v>42.3</v>
      </c>
      <c r="F21">
        <f>SUM(C21:E21)</f>
        <v>118.1</v>
      </c>
    </row>
    <row r="22" spans="1:6">
      <c r="B22">
        <v>6.3</v>
      </c>
      <c r="C22">
        <v>35.5</v>
      </c>
      <c r="D22">
        <v>34.799999999999997</v>
      </c>
      <c r="E22">
        <v>37.299999999999997</v>
      </c>
      <c r="F22">
        <f>SUM(C22:E22)</f>
        <v>107.6</v>
      </c>
    </row>
    <row r="23" spans="1:6">
      <c r="B23">
        <v>8</v>
      </c>
      <c r="C23">
        <v>20.100000000000001</v>
      </c>
      <c r="D23">
        <v>18.3</v>
      </c>
      <c r="E23">
        <v>27.2</v>
      </c>
      <c r="F23">
        <f>C23+D23+E23</f>
        <v>65.600000000000009</v>
      </c>
    </row>
    <row r="24" spans="1:6">
      <c r="B24">
        <v>10</v>
      </c>
      <c r="C24">
        <v>12.4</v>
      </c>
      <c r="D24">
        <v>12.2</v>
      </c>
      <c r="E24">
        <v>30.6</v>
      </c>
      <c r="F24">
        <f>C24+D24+E24</f>
        <v>55.2</v>
      </c>
    </row>
    <row r="27" spans="1:6">
      <c r="D27" t="s">
        <v>167</v>
      </c>
      <c r="E27">
        <f>I2+F6+D11+F16+F21</f>
        <v>444.29999999999995</v>
      </c>
    </row>
    <row r="28" spans="1:6">
      <c r="D28" t="s">
        <v>168</v>
      </c>
      <c r="E28">
        <f>F7+D12+F22</f>
        <v>278.79999999999995</v>
      </c>
    </row>
    <row r="29" spans="1:6">
      <c r="D29" t="s">
        <v>169</v>
      </c>
      <c r="E29">
        <f>F8+D13+F23</f>
        <v>88.600000000000009</v>
      </c>
    </row>
    <row r="30" spans="1:6">
      <c r="D30" t="s">
        <v>170</v>
      </c>
      <c r="E30">
        <f>I3+F17+F24</f>
        <v>1056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ORÇAMENTO</vt:lpstr>
      <vt:lpstr>Cronograma Fisico- Financeiro</vt:lpstr>
      <vt:lpstr>BDI </vt:lpstr>
      <vt:lpstr>Plan1</vt:lpstr>
      <vt:lpstr>Plan2</vt:lpstr>
      <vt:lpstr>ORÇAMENTO!Area_de_impressao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User</cp:lastModifiedBy>
  <cp:lastPrinted>2022-02-01T18:29:16Z</cp:lastPrinted>
  <dcterms:created xsi:type="dcterms:W3CDTF">2021-03-30T18:42:18Z</dcterms:created>
  <dcterms:modified xsi:type="dcterms:W3CDTF">2022-02-01T18:29:27Z</dcterms:modified>
</cp:coreProperties>
</file>