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00" windowWidth="7935" windowHeight="8145" activeTab="0"/>
  </bookViews>
  <sheets>
    <sheet name="Orçamento" sheetId="1" r:id="rId1"/>
    <sheet name="Cronograma_" sheetId="2" r:id="rId2"/>
    <sheet name="Aditivo_Serviços_Acrescidos" sheetId="3" state="hidden" r:id="rId3"/>
    <sheet name="Planilha_Consolidada" sheetId="4" state="hidden" r:id="rId4"/>
    <sheet name="Cronograma" sheetId="5" state="hidden" r:id="rId5"/>
    <sheet name="Cronograma_Aditivo" sheetId="6" state="hidden" r:id="rId6"/>
  </sheets>
  <externalReferences>
    <externalReference r:id="rId9"/>
    <externalReference r:id="rId10"/>
  </externalReferences>
  <definedNames>
    <definedName name="_xlfn.IFERROR" hidden="1">#NAME?</definedName>
    <definedName name="_xlnm.Print_Area" localSheetId="2">'Aditivo_Serviços_Acrescidos'!$A$2:$G$55</definedName>
    <definedName name="_xlnm.Print_Area" localSheetId="4">'Cronograma'!$A$1:$L$12</definedName>
    <definedName name="_xlnm.Print_Area" localSheetId="0">'Orçamento'!$A$2:$F$83</definedName>
    <definedName name="_xlnm.Print_Area" localSheetId="3">'Planilha_Consolidada'!$A$2:$G$82</definedName>
  </definedNames>
  <calcPr fullCalcOnLoad="1"/>
</workbook>
</file>

<file path=xl/sharedStrings.xml><?xml version="1.0" encoding="utf-8"?>
<sst xmlns="http://schemas.openxmlformats.org/spreadsheetml/2006/main" count="402" uniqueCount="128">
  <si>
    <t>Descrição</t>
  </si>
  <si>
    <t>Ud</t>
  </si>
  <si>
    <t>PREFEITURA MUNICIPAL DE JACIARA</t>
  </si>
  <si>
    <t>SUB-TOTAL</t>
  </si>
  <si>
    <t>UNITÁRIO</t>
  </si>
  <si>
    <t>PREÇOS</t>
  </si>
  <si>
    <t>QUANT.</t>
  </si>
  <si>
    <t>SERVIÇOS PRELIMINARES</t>
  </si>
  <si>
    <t>ITEM</t>
  </si>
  <si>
    <t xml:space="preserve"> </t>
  </si>
  <si>
    <t>m³</t>
  </si>
  <si>
    <t xml:space="preserve">TOTAL </t>
  </si>
  <si>
    <r>
      <rPr>
        <b/>
        <sz val="16"/>
        <rFont val="Arial"/>
        <family val="2"/>
      </rPr>
      <t>RESPONSÁVEL TÉCNICO</t>
    </r>
    <r>
      <rPr>
        <sz val="16"/>
        <rFont val="Arial"/>
        <family val="2"/>
      </rPr>
      <t xml:space="preserve">:AMARILDO TICIANEL     </t>
    </r>
  </si>
  <si>
    <r>
      <rPr>
        <b/>
        <sz val="16"/>
        <rFont val="Arial"/>
        <family val="2"/>
      </rPr>
      <t xml:space="preserve">CREA Nº </t>
    </r>
    <r>
      <rPr>
        <sz val="16"/>
        <rFont val="Arial"/>
        <family val="2"/>
      </rPr>
      <t>:5530/D - MT/</t>
    </r>
    <r>
      <rPr>
        <b/>
        <sz val="16"/>
        <rFont val="Arial"/>
        <family val="2"/>
      </rPr>
      <t>RNP</t>
    </r>
    <r>
      <rPr>
        <sz val="16"/>
        <rFont val="Arial"/>
        <family val="2"/>
      </rPr>
      <t>:120.506.8414</t>
    </r>
  </si>
  <si>
    <t>PREFEITURA MUNICIPAL DE JACIARA - MT</t>
  </si>
  <si>
    <t>CRONOGRAMA FÍSICO-FINANCEIRO</t>
  </si>
  <si>
    <t>ETAPA</t>
  </si>
  <si>
    <t>VALOR</t>
  </si>
  <si>
    <t>1º MES</t>
  </si>
  <si>
    <t>%</t>
  </si>
  <si>
    <t>2º MES</t>
  </si>
  <si>
    <t>3º MES</t>
  </si>
  <si>
    <t>4º MES</t>
  </si>
  <si>
    <t>TOTAL</t>
  </si>
  <si>
    <t>VALOR TOTAL</t>
  </si>
  <si>
    <t>VALOR ACUMULADO</t>
  </si>
  <si>
    <t xml:space="preserve">OBRA:  PERFURAÇÃO DE POÇO ARTESIANO PROFUNDO </t>
  </si>
  <si>
    <t xml:space="preserve">PERFURAÇÃO DE POÇO ARTESIANO TUBULAR PROFUNDO  </t>
  </si>
  <si>
    <t xml:space="preserve">Mobilização e Transporte de Equipamento </t>
  </si>
  <si>
    <t xml:space="preserve">Conexões Finais </t>
  </si>
  <si>
    <t>Perfuração 6” até 140 mts</t>
  </si>
  <si>
    <t>Reabrir de 6” a 8.1/2” até 140 mts</t>
  </si>
  <si>
    <t>Mts.</t>
  </si>
  <si>
    <t>Unid.</t>
  </si>
  <si>
    <t>Perfuração 6” de 200 até 300 mts</t>
  </si>
  <si>
    <t>Cimentação de Espaço Anelar</t>
  </si>
  <si>
    <t>Tampa do Poço de 12"</t>
  </si>
  <si>
    <t>Teste de vazão com Bomba 24 HS</t>
  </si>
  <si>
    <t>Bomba submersa 380v 70 hp Ebara</t>
  </si>
  <si>
    <t xml:space="preserve">Quadro de comando </t>
  </si>
  <si>
    <t xml:space="preserve">Tubo de 13" aço galvanizado </t>
  </si>
  <si>
    <t>cabo encapado 3x50mm</t>
  </si>
  <si>
    <t>Tubo de Aço Galvanizado 3" Pol</t>
  </si>
  <si>
    <t>Barras</t>
  </si>
  <si>
    <t>Luva de aço galvanizado 3" pol</t>
  </si>
  <si>
    <t xml:space="preserve">Mão de obra instalação de bomba </t>
  </si>
  <si>
    <t xml:space="preserve">Revestimento de aço 8" Pol instalado </t>
  </si>
  <si>
    <t xml:space="preserve">BASE: Cotação menor preço. </t>
  </si>
  <si>
    <t>LOCAL: BAIRRO PLANALTO MUNICIPIO DE JACIARA-MT.</t>
  </si>
  <si>
    <r>
      <rPr>
        <b/>
        <sz val="16"/>
        <rFont val="Arial"/>
        <family val="2"/>
      </rPr>
      <t>BAIRROS:</t>
    </r>
    <r>
      <rPr>
        <sz val="16"/>
        <rFont val="Arial"/>
        <family val="2"/>
      </rPr>
      <t xml:space="preserve"> PLANALTO.</t>
    </r>
  </si>
  <si>
    <t>Perfuração 8.1/2” até 140 a 200 mts</t>
  </si>
  <si>
    <t>Reabrir de 8.1/2” a 12.1/2” até 140 mts</t>
  </si>
  <si>
    <t>DATA: 12/12/2019.</t>
  </si>
  <si>
    <t>CERCA COM POSTE DE CONCRETO 15X15 E TELA DE AÇO GALVANIZADO</t>
  </si>
  <si>
    <t>ALICERCE</t>
  </si>
  <si>
    <t>ESCAVAÇÃO MANUAL DE VALA COM PROFUNDIDADE MENOR OU IGUAL A 1,30 M. AF_03/2016</t>
  </si>
  <si>
    <t>ALVENARIA DE VEDAÇÃO DE BLOCOS CERÂMICOS FURADOS NA VERTICAL DE 19X19X39CM (ESPESSURA 19CM) DE PAREDES COM ÁREA LÍQUIDA MENOR QUE 6M² COM VÃOS E ARGAMASSA DE ASSENTAMENTO COM PREPARO EM BETONEIRA. AF_06/2014</t>
  </si>
  <si>
    <t>m²</t>
  </si>
  <si>
    <t>CERCA</t>
  </si>
  <si>
    <t>Composição 01</t>
  </si>
  <si>
    <t>m</t>
  </si>
  <si>
    <t>PORTÃO E PILARES PARA FIXAÇÃO</t>
  </si>
  <si>
    <t>FABRICAÇÃO, MONTAGEM E DESMONTAGEM DE FÔRMA, E=25 MM, 4 UTILIZAÇÕES. AF_06/2017</t>
  </si>
  <si>
    <t>CONCRETO FCK = 15MPA, TRAÇO 1:3,4:3,5 (CIMENTO/ AREIA MÉDIA/ BRITA 1) - PREPARO MECÂNICO COM BETONEIRA 400 L. AF_07/2016</t>
  </si>
  <si>
    <t>74157/004</t>
  </si>
  <si>
    <t>LANCAMENTO/APLICACAO MANUAL DE CONCRETO EM FUNDACOES</t>
  </si>
  <si>
    <t>ARMAÇÃO DE PILAR OU VIGA DE UMA ESTRUTURA CONVENCIONAL DE CONCRETO ARMADO EM UMA EDIFICAÇÃO TÉRREA OU SOBRADO UTILIZANDO AÇO CA-60 DE 5,0 MM - MONTAGEM. AF_12/2015</t>
  </si>
  <si>
    <t>kg</t>
  </si>
  <si>
    <t>ARMAÇÃO DE PILAR OU VIGA DE UMA ESTRUTURA CONVENCIONAL DE CONCRETO ARMADO EM UMA EDIFICAÇÃO TÉRREA OU SOBRADO UTILIZANDO AÇO CA-50 DE 10,0 MM - MONTAGEM. AF_12/2015</t>
  </si>
  <si>
    <t>Composição 03</t>
  </si>
  <si>
    <t>PORTAO EM TELA ARAME GALVANIZADO N.12 MALHA 2" E MOLDURA EM TUBOS DE ACO COM DUAS FOLHAS DE ABRIR, INCLUSO FERRAGENS</t>
  </si>
  <si>
    <t>Cotação</t>
  </si>
  <si>
    <t>Fornecimento de Material e Mão de Obra</t>
  </si>
  <si>
    <t>un</t>
  </si>
  <si>
    <t>REGISTRO GAVETA DE FERRO FUNDIDO  FLANGE x FLANGE DN 100mm</t>
  </si>
  <si>
    <t>UND.</t>
  </si>
  <si>
    <t>TEE FERRO FUNDIDO FLANGE x FLANGE</t>
  </si>
  <si>
    <t>CURVA 90º DN 100mm FERRO FUNDIDO FLANGE x FLANGE</t>
  </si>
  <si>
    <t>CURVA 45º DN 100mm FERRO FUNDIDO FLANGE x FLANGE</t>
  </si>
  <si>
    <t>VALVULA DE RETENÇÃO PORTINHOLA HORIZONTAL FERRO FUNDIDO DN 100mm FLANGE x FLANGE</t>
  </si>
  <si>
    <t xml:space="preserve">FLANGE DN 100mm FERRO FUNDIDO COM ROSCA BSP </t>
  </si>
  <si>
    <t>ANEL DE VEDAÇÃO EM BORRACHA LISO DN 100mm</t>
  </si>
  <si>
    <t>METROS DE TUBO DE FERRO FUNDIDO  DN 100mm</t>
  </si>
  <si>
    <t xml:space="preserve">ADAPTADOR  DN 100mm  BOLSA  x 150mm PONTA </t>
  </si>
  <si>
    <t>PARAF. SEXT. AÇO CROMO 5/8 x 3,5´´ GRAU 5 COM ARR.</t>
  </si>
  <si>
    <t>BARRAS DE TUBO DE PVC VINIL AZUL 150mm (DE FoFo)</t>
  </si>
  <si>
    <t>TEE DE PVC  VINIL AZUL 150mm(DE FoFo)</t>
  </si>
  <si>
    <t>LUVA DE CORRER PVC VINIL AZUL 150mm</t>
  </si>
  <si>
    <t>REGISTRO GAVETA  FERRO FUNDIDO BOLSA x BOLSA 150mm</t>
  </si>
  <si>
    <t xml:space="preserve">MAO DE OBRA DE INTERLIGAÇÃO </t>
  </si>
  <si>
    <t>SERV.</t>
  </si>
  <si>
    <t>TOTAL DO ADITIVO</t>
  </si>
  <si>
    <t>TOTAL DO ADITIVO COM DESCONTO PROPORCIONAL DA LICITAÇÃO</t>
  </si>
  <si>
    <t>DESCONTO PROPORCIONAL DA LICITAÇÃO</t>
  </si>
  <si>
    <t>UNITÁRIO COM DESCONTO PROPORCIONAL DA LICITAÇÃO</t>
  </si>
  <si>
    <t>ADITIVO - SERVIÇOS ACRESCIDOS</t>
  </si>
  <si>
    <t>SERVIÇOS HIDRAULICOS - COTAÇÃO MENOR PREÇO</t>
  </si>
  <si>
    <t>INSTALAÇÃO DE REDE ELÉTRICA DE BAIXA TENSÃO 220 VOLTS TRIFÁSICA E IMPLANTAÇÃO DE UM AUTOTRANSFORMADOR TRIFÁSICO 112,5 KVA 220V/380V, COM CABO MULTIPLEXADOS 120 MM - EXTENSÃO 160 M - COTAÇÃO MENOR PREÇO</t>
  </si>
  <si>
    <t>BASE =&gt; SINAPI(MT) - 10/2019 (Com Desoneração)</t>
  </si>
  <si>
    <t>TOTAL DA PLANILHA CONSOLIDADA</t>
  </si>
  <si>
    <t>OBRA: PERFURAÇÃO DE POÇO ARTESIANO PROFUNDO</t>
  </si>
  <si>
    <t>LOCAL DA OBRA: BAIRRO PLANALTO MUNICIPIO DE JACIARA-MT.</t>
  </si>
  <si>
    <t>BAIRRO: PLANALTO.</t>
  </si>
  <si>
    <t xml:space="preserve">PERFURAÇÃO DE POÇO ARTESIANO TUBOLAR PROFUNDO </t>
  </si>
  <si>
    <t>CONCLUÍDO ATÉ 2º MES</t>
  </si>
  <si>
    <t>-</t>
  </si>
  <si>
    <t>DATA:12/12/2019.</t>
  </si>
  <si>
    <t>Responsável Técnico:  Amarildo Ticianel - CREA/MT: 5530</t>
  </si>
  <si>
    <t>Perfuração 6 1/2” até 140 mts</t>
  </si>
  <si>
    <t>Reabrir de 6 1/2” até 10” até 140 mts</t>
  </si>
  <si>
    <t>Reabrir de 10” a 14” até 140 mts</t>
  </si>
  <si>
    <t>Perfuração 8” até 140 a 230 mts</t>
  </si>
  <si>
    <t>Data:</t>
  </si>
  <si>
    <t>CRONOGRAMA FÍSICO - FINANCEIRO</t>
  </si>
  <si>
    <t>1º Mês</t>
  </si>
  <si>
    <t>2º Mês</t>
  </si>
  <si>
    <t>3º Mês</t>
  </si>
  <si>
    <t>4º Mês</t>
  </si>
  <si>
    <t>Total</t>
  </si>
  <si>
    <t>DATA:</t>
  </si>
  <si>
    <t>RUA: RUA A anexo ao PSF 05 - Cohab São Lourenço - JACIARA - MT</t>
  </si>
  <si>
    <t>5º Mês</t>
  </si>
  <si>
    <t>OBRA:PERFURAÇÃO DE POÇO ARTESIANO PROFUNDO</t>
  </si>
  <si>
    <t xml:space="preserve">OBRA:  PERFURAÇÃO DE POÇO ARTESIANO TUBULAR PROFUNDO </t>
  </si>
  <si>
    <t xml:space="preserve">LOCAL: Rua A anexo ao PSF 05 </t>
  </si>
  <si>
    <r>
      <rPr>
        <b/>
        <sz val="16"/>
        <rFont val="Arial"/>
        <family val="2"/>
      </rPr>
      <t>BAIRRO:</t>
    </r>
    <r>
      <rPr>
        <sz val="16"/>
        <rFont val="Arial"/>
        <family val="2"/>
      </rPr>
      <t xml:space="preserve"> Cohab São Lourenço - Jaciara -MT</t>
    </r>
  </si>
  <si>
    <t xml:space="preserve">INSTALAÇÃO DE REDE ELÉTRICA DE BAIXA TENSÃO 220 VOLTS TRIFÁSICA E IMPLANTAÇÃO DE UM AUTOTRANSFORMADOR TRIFÁSICO 112,5 KVA 220V/380V, COM CABO MULTIPLEXADOS 120 MM - EXTENSÃO 160 M </t>
  </si>
  <si>
    <t xml:space="preserve">SERVIÇOS HIDRAULICOS 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</si>
</sst>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#,##0.00;[Red]#,##0.00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?_);_(@_)"/>
    <numFmt numFmtId="188" formatCode="_(* #,##0_);_(* \(#,##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  <numFmt numFmtId="194" formatCode="_(* #,##0.0000000000_);_(* \(#,##0.0000000000\);_(* &quot;-&quot;??_);_(@_)"/>
    <numFmt numFmtId="195" formatCode="&quot;R$ &quot;#,##0.00;[Red]&quot;R$ &quot;#,##0.00"/>
    <numFmt numFmtId="196" formatCode="00000"/>
    <numFmt numFmtId="197" formatCode="#,##0.000;[Red]#,##0.000"/>
    <numFmt numFmtId="198" formatCode="&quot;R$ &quot;#,##0.00"/>
    <numFmt numFmtId="199" formatCode="0.0"/>
    <numFmt numFmtId="200" formatCode="0.000"/>
    <numFmt numFmtId="201" formatCode="#,##0.0;[Red]#,##0.0"/>
    <numFmt numFmtId="202" formatCode="0.0000"/>
    <numFmt numFmtId="203" formatCode="000&quot;.&quot;000&quot;,&quot;00"/>
    <numFmt numFmtId="204" formatCode="_-* #,##0.00000_-;\-* #,##0.00000_-;_-* &quot;-&quot;?????_-;_-@_-"/>
    <numFmt numFmtId="205" formatCode="#,##0.00_ ;\-#,##0.00\ "/>
    <numFmt numFmtId="206" formatCode="_(* #,##0.00_);[Red]_(* \(#,##0.00\);_(* &quot;-&quot;??_);_(@_)"/>
    <numFmt numFmtId="207" formatCode="_(&quot;R$&quot;\ * #,##0_);_(&quot;R$&quot;\ * \(#,##0\);_(&quot;R$&quot;\ * &quot;-&quot;_);_(@_)"/>
    <numFmt numFmtId="208" formatCode="_(&quot;R$&quot;\ * #,##0.00_);_(&quot;R$&quot;\ * \(#,##0.00\);_(&quot;R$&quot;\ * &quot;-&quot;??_);_(@_)"/>
    <numFmt numFmtId="209" formatCode="#,##0.000"/>
    <numFmt numFmtId="210" formatCode="#,##0.0000"/>
    <numFmt numFmtId="211" formatCode="#,##0.00000"/>
    <numFmt numFmtId="212" formatCode="0.000000000%"/>
    <numFmt numFmtId="213" formatCode="0.0000000"/>
    <numFmt numFmtId="214" formatCode="0.0%"/>
    <numFmt numFmtId="215" formatCode="0.000%"/>
    <numFmt numFmtId="216" formatCode="0.0000%"/>
    <numFmt numFmtId="217" formatCode="_-* #,##0.0000_-;\-* #,##0.0000_-;_-* &quot;-&quot;????_-;_-@_-"/>
    <numFmt numFmtId="218" formatCode="#,##0.00_ ;[Red]\-#,##0.00\ "/>
    <numFmt numFmtId="219" formatCode="0.00000%"/>
    <numFmt numFmtId="220" formatCode="0.00000"/>
    <numFmt numFmtId="221" formatCode="_-* #,##0.00000_-;\-* #,##0.00000_-;_-* &quot;-&quot;??_-;_-@_-"/>
  </numFmts>
  <fonts count="63">
    <font>
      <sz val="10"/>
      <name val="Arial"/>
      <family val="0"/>
    </font>
    <font>
      <b/>
      <sz val="14"/>
      <color indexed="5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36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Helv"/>
      <family val="0"/>
    </font>
    <font>
      <b/>
      <sz val="10"/>
      <name val="Helv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 tint="0.3499900102615356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7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189" fontId="0" fillId="0" borderId="0" xfId="63" applyNumberFormat="1" applyFont="1" applyAlignment="1">
      <alignment/>
    </xf>
    <xf numFmtId="0" fontId="0" fillId="0" borderId="0" xfId="0" applyFont="1" applyAlignment="1">
      <alignment/>
    </xf>
    <xf numFmtId="179" fontId="14" fillId="0" borderId="10" xfId="64" applyFont="1" applyFill="1" applyBorder="1" applyAlignment="1">
      <alignment horizontal="center"/>
    </xf>
    <xf numFmtId="179" fontId="15" fillId="0" borderId="10" xfId="64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179" fontId="15" fillId="0" borderId="10" xfId="64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/>
    </xf>
    <xf numFmtId="179" fontId="15" fillId="0" borderId="11" xfId="64" applyFont="1" applyFill="1" applyBorder="1" applyAlignment="1">
      <alignment horizontal="center"/>
    </xf>
    <xf numFmtId="179" fontId="15" fillId="0" borderId="11" xfId="64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3" fillId="0" borderId="12" xfId="0" applyFont="1" applyFill="1" applyBorder="1" applyAlignment="1">
      <alignment horizontal="left"/>
    </xf>
    <xf numFmtId="179" fontId="15" fillId="0" borderId="13" xfId="64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ont="1" applyFill="1" applyBorder="1" applyAlignment="1" applyProtection="1">
      <alignment horizontal="left" wrapText="1"/>
      <protection locked="0"/>
    </xf>
    <xf numFmtId="179" fontId="15" fillId="0" borderId="15" xfId="64" applyNumberFormat="1" applyFont="1" applyFill="1" applyBorder="1" applyAlignment="1">
      <alignment horizontal="center"/>
    </xf>
    <xf numFmtId="4" fontId="14" fillId="0" borderId="16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4" fontId="12" fillId="0" borderId="16" xfId="0" applyNumberFormat="1" applyFont="1" applyFill="1" applyBorder="1" applyAlignment="1">
      <alignment/>
    </xf>
    <xf numFmtId="179" fontId="16" fillId="0" borderId="16" xfId="64" applyNumberFormat="1" applyFont="1" applyFill="1" applyBorder="1" applyAlignment="1">
      <alignment horizontal="center"/>
    </xf>
    <xf numFmtId="179" fontId="16" fillId="0" borderId="17" xfId="64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4" fontId="12" fillId="0" borderId="19" xfId="0" applyNumberFormat="1" applyFont="1" applyFill="1" applyBorder="1" applyAlignment="1">
      <alignment/>
    </xf>
    <xf numFmtId="179" fontId="16" fillId="0" borderId="20" xfId="64" applyNumberFormat="1" applyFont="1" applyFill="1" applyBorder="1" applyAlignment="1">
      <alignment horizontal="center"/>
    </xf>
    <xf numFmtId="179" fontId="16" fillId="0" borderId="21" xfId="64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1" fillId="33" borderId="22" xfId="0" applyFont="1" applyFill="1" applyBorder="1" applyAlignment="1">
      <alignment horizontal="centerContinuous"/>
    </xf>
    <xf numFmtId="0" fontId="11" fillId="33" borderId="23" xfId="0" applyFont="1" applyFill="1" applyBorder="1" applyAlignment="1">
      <alignment horizontal="centerContinuous"/>
    </xf>
    <xf numFmtId="0" fontId="11" fillId="33" borderId="24" xfId="0" applyFont="1" applyFill="1" applyBorder="1" applyAlignment="1">
      <alignment horizontal="centerContinuous"/>
    </xf>
    <xf numFmtId="0" fontId="11" fillId="33" borderId="25" xfId="0" applyFont="1" applyFill="1" applyBorder="1" applyAlignment="1">
      <alignment horizontal="centerContinuous"/>
    </xf>
    <xf numFmtId="0" fontId="12" fillId="34" borderId="12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179" fontId="0" fillId="0" borderId="0" xfId="0" applyNumberFormat="1" applyFill="1" applyAlignment="1" applyProtection="1">
      <alignment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184" fontId="4" fillId="0" borderId="20" xfId="0" applyNumberFormat="1" applyFont="1" applyFill="1" applyBorder="1" applyAlignment="1">
      <alignment horizontal="center" vertical="center" wrapText="1"/>
    </xf>
    <xf numFmtId="179" fontId="4" fillId="0" borderId="20" xfId="63" applyNumberFormat="1" applyFont="1" applyFill="1" applyBorder="1" applyAlignment="1">
      <alignment horizontal="center" vertical="center" wrapText="1"/>
    </xf>
    <xf numFmtId="189" fontId="7" fillId="35" borderId="10" xfId="63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9" fontId="7" fillId="0" borderId="10" xfId="63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>
      <alignment horizontal="center" vertical="center"/>
    </xf>
    <xf numFmtId="189" fontId="7" fillId="0" borderId="10" xfId="63" applyNumberFormat="1" applyFont="1" applyFill="1" applyBorder="1" applyAlignment="1">
      <alignment horizontal="center" vertical="center" wrapText="1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43" fillId="35" borderId="10" xfId="0" applyFont="1" applyFill="1" applyBorder="1" applyAlignment="1" applyProtection="1">
      <alignment horizontal="center" vertic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10" fontId="18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18" fillId="34" borderId="26" xfId="0" applyFont="1" applyFill="1" applyBorder="1" applyAlignment="1">
      <alignment horizontal="center" vertical="center" wrapText="1"/>
    </xf>
    <xf numFmtId="184" fontId="6" fillId="35" borderId="27" xfId="0" applyNumberFormat="1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189" fontId="18" fillId="34" borderId="26" xfId="63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Continuous" vertical="center"/>
      <protection locked="0"/>
    </xf>
    <xf numFmtId="184" fontId="6" fillId="35" borderId="10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179" fontId="7" fillId="34" borderId="10" xfId="63" applyFont="1" applyFill="1" applyBorder="1" applyAlignment="1" applyProtection="1">
      <alignment horizontal="center" vertical="center"/>
      <protection locked="0"/>
    </xf>
    <xf numFmtId="184" fontId="7" fillId="34" borderId="1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184" fontId="6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179" fontId="7" fillId="35" borderId="10" xfId="63" applyFont="1" applyFill="1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/>
    </xf>
    <xf numFmtId="4" fontId="18" fillId="34" borderId="26" xfId="63" applyNumberFormat="1" applyFont="1" applyFill="1" applyBorder="1" applyAlignment="1">
      <alignment horizontal="center" vertical="center" wrapText="1"/>
    </xf>
    <xf numFmtId="4" fontId="7" fillId="35" borderId="10" xfId="63" applyNumberFormat="1" applyFont="1" applyFill="1" applyBorder="1" applyAlignment="1">
      <alignment horizontal="center" vertical="center" wrapText="1"/>
    </xf>
    <xf numFmtId="4" fontId="4" fillId="0" borderId="20" xfId="63" applyNumberFormat="1" applyFont="1" applyFill="1" applyBorder="1" applyAlignment="1">
      <alignment horizontal="center" vertical="center" wrapText="1"/>
    </xf>
    <xf numFmtId="4" fontId="0" fillId="0" borderId="0" xfId="63" applyNumberFormat="1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/>
    </xf>
    <xf numFmtId="4" fontId="7" fillId="35" borderId="27" xfId="63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horizontal="center" vertical="center" wrapText="1"/>
    </xf>
    <xf numFmtId="220" fontId="18" fillId="34" borderId="30" xfId="63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189" fontId="7" fillId="35" borderId="27" xfId="63" applyNumberFormat="1" applyFont="1" applyFill="1" applyBorder="1" applyAlignment="1">
      <alignment horizontal="center" vertical="center" wrapText="1"/>
    </xf>
    <xf numFmtId="4" fontId="4" fillId="35" borderId="10" xfId="63" applyNumberFormat="1" applyFont="1" applyFill="1" applyBorder="1" applyAlignment="1">
      <alignment horizontal="center" vertical="center" wrapText="1"/>
    </xf>
    <xf numFmtId="184" fontId="19" fillId="35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left" wrapText="1"/>
      <protection locked="0"/>
    </xf>
    <xf numFmtId="179" fontId="15" fillId="0" borderId="31" xfId="64" applyFont="1" applyFill="1" applyBorder="1" applyAlignment="1">
      <alignment horizontal="center"/>
    </xf>
    <xf numFmtId="179" fontId="15" fillId="0" borderId="16" xfId="64" applyNumberFormat="1" applyFont="1" applyFill="1" applyBorder="1" applyAlignment="1">
      <alignment horizontal="center"/>
    </xf>
    <xf numFmtId="179" fontId="14" fillId="0" borderId="10" xfId="64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vertical="center"/>
    </xf>
    <xf numFmtId="179" fontId="15" fillId="0" borderId="11" xfId="64" applyFont="1" applyFill="1" applyBorder="1" applyAlignment="1">
      <alignment horizontal="right"/>
    </xf>
    <xf numFmtId="179" fontId="15" fillId="0" borderId="31" xfId="64" applyFont="1" applyFill="1" applyBorder="1" applyAlignment="1">
      <alignment horizontal="right"/>
    </xf>
    <xf numFmtId="179" fontId="15" fillId="0" borderId="10" xfId="64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2" fontId="13" fillId="0" borderId="13" xfId="0" applyNumberFormat="1" applyFont="1" applyFill="1" applyBorder="1" applyAlignment="1">
      <alignment horizontal="right"/>
    </xf>
    <xf numFmtId="179" fontId="15" fillId="0" borderId="13" xfId="64" applyNumberFormat="1" applyFont="1" applyFill="1" applyBorder="1" applyAlignment="1">
      <alignment horizontal="center" vertical="center"/>
    </xf>
    <xf numFmtId="179" fontId="15" fillId="0" borderId="17" xfId="64" applyNumberFormat="1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23" fillId="0" borderId="0" xfId="50" applyFont="1">
      <alignment/>
      <protection/>
    </xf>
    <xf numFmtId="0" fontId="20" fillId="36" borderId="32" xfId="50" applyFont="1" applyFill="1" applyBorder="1">
      <alignment/>
      <protection/>
    </xf>
    <xf numFmtId="0" fontId="23" fillId="36" borderId="0" xfId="50" applyFont="1" applyFill="1">
      <alignment/>
      <protection/>
    </xf>
    <xf numFmtId="0" fontId="23" fillId="36" borderId="33" xfId="50" applyFont="1" applyFill="1" applyBorder="1">
      <alignment/>
      <protection/>
    </xf>
    <xf numFmtId="14" fontId="23" fillId="36" borderId="0" xfId="50" applyNumberFormat="1" applyFont="1" applyFill="1">
      <alignment/>
      <protection/>
    </xf>
    <xf numFmtId="0" fontId="62" fillId="36" borderId="12" xfId="50" applyFont="1" applyFill="1" applyBorder="1">
      <alignment/>
      <protection/>
    </xf>
    <xf numFmtId="0" fontId="9" fillId="36" borderId="10" xfId="50" applyFont="1" applyFill="1" applyBorder="1" applyAlignment="1">
      <alignment horizontal="center"/>
      <protection/>
    </xf>
    <xf numFmtId="0" fontId="9" fillId="2" borderId="10" xfId="50" applyFont="1" applyFill="1" applyBorder="1" applyAlignment="1">
      <alignment horizontal="center"/>
      <protection/>
    </xf>
    <xf numFmtId="0" fontId="23" fillId="2" borderId="10" xfId="50" applyFont="1" applyFill="1" applyBorder="1" applyAlignment="1">
      <alignment horizontal="center"/>
      <protection/>
    </xf>
    <xf numFmtId="0" fontId="9" fillId="33" borderId="10" xfId="50" applyFont="1" applyFill="1" applyBorder="1" applyAlignment="1">
      <alignment horizontal="center"/>
      <protection/>
    </xf>
    <xf numFmtId="0" fontId="23" fillId="33" borderId="10" xfId="50" applyFont="1" applyFill="1" applyBorder="1" applyAlignment="1">
      <alignment horizontal="center"/>
      <protection/>
    </xf>
    <xf numFmtId="0" fontId="9" fillId="36" borderId="13" xfId="50" applyFont="1" applyFill="1" applyBorder="1" applyAlignment="1">
      <alignment horizontal="center"/>
      <protection/>
    </xf>
    <xf numFmtId="0" fontId="9" fillId="36" borderId="34" xfId="50" applyFont="1" applyFill="1" applyBorder="1" applyAlignment="1">
      <alignment vertical="center"/>
      <protection/>
    </xf>
    <xf numFmtId="0" fontId="9" fillId="36" borderId="35" xfId="50" applyFont="1" applyFill="1" applyBorder="1" applyAlignment="1">
      <alignment vertical="center"/>
      <protection/>
    </xf>
    <xf numFmtId="0" fontId="23" fillId="36" borderId="35" xfId="50" applyFont="1" applyFill="1" applyBorder="1" applyAlignment="1">
      <alignment vertical="center"/>
      <protection/>
    </xf>
    <xf numFmtId="0" fontId="24" fillId="36" borderId="35" xfId="50" applyFont="1" applyFill="1" applyBorder="1" applyAlignment="1">
      <alignment vertical="center"/>
      <protection/>
    </xf>
    <xf numFmtId="0" fontId="23" fillId="36" borderId="36" xfId="50" applyFont="1" applyFill="1" applyBorder="1" applyAlignment="1">
      <alignment vertical="center"/>
      <protection/>
    </xf>
    <xf numFmtId="0" fontId="9" fillId="36" borderId="32" xfId="50" applyFont="1" applyFill="1" applyBorder="1" applyAlignment="1">
      <alignment vertical="center"/>
      <protection/>
    </xf>
    <xf numFmtId="0" fontId="9" fillId="36" borderId="0" xfId="50" applyFont="1" applyFill="1" applyAlignment="1">
      <alignment vertical="center"/>
      <protection/>
    </xf>
    <xf numFmtId="0" fontId="23" fillId="36" borderId="0" xfId="50" applyFont="1" applyFill="1" applyAlignment="1">
      <alignment vertical="center"/>
      <protection/>
    </xf>
    <xf numFmtId="0" fontId="24" fillId="36" borderId="0" xfId="50" applyFont="1" applyFill="1" applyAlignment="1">
      <alignment vertical="center"/>
      <protection/>
    </xf>
    <xf numFmtId="0" fontId="23" fillId="36" borderId="33" xfId="50" applyFont="1" applyFill="1" applyBorder="1" applyAlignment="1">
      <alignment vertical="center"/>
      <protection/>
    </xf>
    <xf numFmtId="0" fontId="9" fillId="36" borderId="37" xfId="50" applyFont="1" applyFill="1" applyBorder="1" applyAlignment="1">
      <alignment vertical="center"/>
      <protection/>
    </xf>
    <xf numFmtId="0" fontId="9" fillId="36" borderId="38" xfId="50" applyFont="1" applyFill="1" applyBorder="1" applyAlignment="1">
      <alignment vertical="center"/>
      <protection/>
    </xf>
    <xf numFmtId="0" fontId="23" fillId="36" borderId="38" xfId="50" applyFont="1" applyFill="1" applyBorder="1" applyAlignment="1">
      <alignment vertical="center"/>
      <protection/>
    </xf>
    <xf numFmtId="0" fontId="24" fillId="36" borderId="38" xfId="50" applyFont="1" applyFill="1" applyBorder="1" applyAlignment="1">
      <alignment vertical="center"/>
      <protection/>
    </xf>
    <xf numFmtId="0" fontId="23" fillId="36" borderId="39" xfId="50" applyFont="1" applyFill="1" applyBorder="1" applyAlignment="1">
      <alignment vertical="center"/>
      <protection/>
    </xf>
    <xf numFmtId="0" fontId="6" fillId="34" borderId="31" xfId="0" applyFont="1" applyFill="1" applyBorder="1" applyAlignment="1">
      <alignment vertical="center" wrapText="1"/>
    </xf>
    <xf numFmtId="14" fontId="6" fillId="34" borderId="31" xfId="0" applyNumberFormat="1" applyFont="1" applyFill="1" applyBorder="1" applyAlignment="1">
      <alignment vertical="center" wrapText="1"/>
    </xf>
    <xf numFmtId="0" fontId="9" fillId="36" borderId="0" xfId="50" applyFont="1" applyFill="1" applyBorder="1" applyAlignment="1">
      <alignment vertical="center"/>
      <protection/>
    </xf>
    <xf numFmtId="0" fontId="23" fillId="36" borderId="0" xfId="50" applyFont="1" applyFill="1" applyBorder="1" applyAlignment="1">
      <alignment vertical="center"/>
      <protection/>
    </xf>
    <xf numFmtId="0" fontId="24" fillId="36" borderId="0" xfId="50" applyFont="1" applyFill="1" applyBorder="1" applyAlignment="1">
      <alignment vertical="center"/>
      <protection/>
    </xf>
    <xf numFmtId="14" fontId="9" fillId="36" borderId="0" xfId="50" applyNumberFormat="1" applyFont="1" applyFill="1" applyBorder="1" applyAlignment="1">
      <alignment horizontal="center" vertical="center" wrapText="1"/>
      <protection/>
    </xf>
    <xf numFmtId="0" fontId="9" fillId="0" borderId="32" xfId="50" applyFont="1" applyFill="1" applyBorder="1" applyAlignment="1">
      <alignment vertical="center"/>
      <protection/>
    </xf>
    <xf numFmtId="0" fontId="9" fillId="0" borderId="0" xfId="50" applyFont="1" applyFill="1" applyAlignment="1">
      <alignment vertical="center"/>
      <protection/>
    </xf>
    <xf numFmtId="14" fontId="9" fillId="36" borderId="38" xfId="50" applyNumberFormat="1" applyFont="1" applyFill="1" applyBorder="1" applyAlignment="1">
      <alignment horizontal="center" vertical="center" wrapText="1"/>
      <protection/>
    </xf>
    <xf numFmtId="4" fontId="24" fillId="36" borderId="12" xfId="50" applyNumberFormat="1" applyFont="1" applyFill="1" applyBorder="1" applyAlignment="1">
      <alignment vertical="center"/>
      <protection/>
    </xf>
    <xf numFmtId="39" fontId="9" fillId="36" borderId="40" xfId="64" applyNumberFormat="1" applyFont="1" applyFill="1" applyBorder="1" applyAlignment="1">
      <alignment horizontal="center" vertical="center"/>
    </xf>
    <xf numFmtId="4" fontId="21" fillId="2" borderId="10" xfId="50" applyNumberFormat="1" applyFont="1" applyFill="1" applyBorder="1" applyAlignment="1">
      <alignment horizontal="center" vertical="center"/>
      <protection/>
    </xf>
    <xf numFmtId="4" fontId="21" fillId="33" borderId="10" xfId="50" applyNumberFormat="1" applyFont="1" applyFill="1" applyBorder="1" applyAlignment="1">
      <alignment horizontal="center" vertical="center"/>
      <protection/>
    </xf>
    <xf numFmtId="4" fontId="21" fillId="36" borderId="10" xfId="50" applyNumberFormat="1" applyFont="1" applyFill="1" applyBorder="1" applyAlignment="1">
      <alignment horizontal="center" vertical="center"/>
      <protection/>
    </xf>
    <xf numFmtId="4" fontId="21" fillId="36" borderId="13" xfId="50" applyNumberFormat="1" applyFont="1" applyFill="1" applyBorder="1" applyAlignment="1">
      <alignment horizontal="center" vertical="center"/>
      <protection/>
    </xf>
    <xf numFmtId="0" fontId="62" fillId="36" borderId="18" xfId="50" applyFont="1" applyFill="1" applyBorder="1" applyAlignment="1">
      <alignment vertical="center"/>
      <protection/>
    </xf>
    <xf numFmtId="4" fontId="9" fillId="36" borderId="40" xfId="50" applyNumberFormat="1" applyFont="1" applyFill="1" applyBorder="1" applyAlignment="1">
      <alignment horizontal="center" vertical="center"/>
      <protection/>
    </xf>
    <xf numFmtId="4" fontId="22" fillId="36" borderId="10" xfId="50" applyNumberFormat="1" applyFont="1" applyFill="1" applyBorder="1" applyAlignment="1">
      <alignment horizontal="center" vertical="center"/>
      <protection/>
    </xf>
    <xf numFmtId="4" fontId="9" fillId="36" borderId="13" xfId="50" applyNumberFormat="1" applyFont="1" applyFill="1" applyBorder="1" applyAlignment="1">
      <alignment horizontal="center" vertical="center"/>
      <protection/>
    </xf>
    <xf numFmtId="4" fontId="9" fillId="36" borderId="41" xfId="50" applyNumberFormat="1" applyFont="1" applyFill="1" applyBorder="1" applyAlignment="1">
      <alignment horizontal="center" vertical="center"/>
      <protection/>
    </xf>
    <xf numFmtId="4" fontId="22" fillId="36" borderId="20" xfId="50" applyNumberFormat="1" applyFont="1" applyFill="1" applyBorder="1" applyAlignment="1">
      <alignment horizontal="center" vertical="center"/>
      <protection/>
    </xf>
    <xf numFmtId="4" fontId="22" fillId="36" borderId="21" xfId="50" applyNumberFormat="1" applyFont="1" applyFill="1" applyBorder="1" applyAlignment="1">
      <alignment horizontal="center" vertical="center"/>
      <protection/>
    </xf>
    <xf numFmtId="4" fontId="24" fillId="36" borderId="12" xfId="50" applyNumberFormat="1" applyFont="1" applyFill="1" applyBorder="1" applyAlignment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9" fontId="6" fillId="35" borderId="10" xfId="63" applyFont="1" applyFill="1" applyBorder="1" applyAlignment="1" applyProtection="1">
      <alignment horizontal="center" vertical="center"/>
      <protection locked="0"/>
    </xf>
    <xf numFmtId="43" fontId="0" fillId="0" borderId="0" xfId="0" applyNumberFormat="1" applyAlignment="1">
      <alignment/>
    </xf>
    <xf numFmtId="0" fontId="7" fillId="37" borderId="12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 applyProtection="1">
      <alignment horizontal="center" vertical="center"/>
      <protection locked="0"/>
    </xf>
    <xf numFmtId="179" fontId="7" fillId="37" borderId="10" xfId="63" applyFont="1" applyFill="1" applyBorder="1" applyAlignment="1" applyProtection="1">
      <alignment horizontal="center" vertical="center"/>
      <protection locked="0"/>
    </xf>
    <xf numFmtId="179" fontId="6" fillId="37" borderId="10" xfId="63" applyFont="1" applyFill="1" applyBorder="1" applyAlignment="1" applyProtection="1">
      <alignment horizontal="center" vertical="center"/>
      <protection locked="0"/>
    </xf>
    <xf numFmtId="2" fontId="7" fillId="37" borderId="10" xfId="0" applyNumberFormat="1" applyFont="1" applyFill="1" applyBorder="1" applyAlignment="1">
      <alignment horizontal="center" vertical="center"/>
    </xf>
    <xf numFmtId="184" fontId="6" fillId="37" borderId="10" xfId="0" applyNumberFormat="1" applyFont="1" applyFill="1" applyBorder="1" applyAlignment="1">
      <alignment horizontal="center" vertical="center" wrapText="1"/>
    </xf>
    <xf numFmtId="179" fontId="6" fillId="35" borderId="10" xfId="63" applyFont="1" applyFill="1" applyBorder="1" applyAlignment="1" applyProtection="1">
      <alignment vertical="center"/>
      <protection locked="0"/>
    </xf>
    <xf numFmtId="4" fontId="24" fillId="36" borderId="28" xfId="50" applyNumberFormat="1" applyFont="1" applyFill="1" applyBorder="1" applyAlignment="1">
      <alignment vertical="center" wrapText="1"/>
      <protection/>
    </xf>
    <xf numFmtId="4" fontId="21" fillId="2" borderId="40" xfId="50" applyNumberFormat="1" applyFont="1" applyFill="1" applyBorder="1" applyAlignment="1">
      <alignment horizontal="center" vertical="center"/>
      <protection/>
    </xf>
    <xf numFmtId="4" fontId="21" fillId="33" borderId="40" xfId="50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7" fillId="34" borderId="34" xfId="0" applyFont="1" applyFill="1" applyBorder="1" applyAlignment="1">
      <alignment horizontal="center" vertical="center"/>
    </xf>
    <xf numFmtId="0" fontId="17" fillId="34" borderId="35" xfId="0" applyFont="1" applyFill="1" applyBorder="1" applyAlignment="1">
      <alignment horizontal="center" vertical="center"/>
    </xf>
    <xf numFmtId="0" fontId="17" fillId="34" borderId="32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horizontal="left" vertical="center"/>
    </xf>
    <xf numFmtId="0" fontId="18" fillId="34" borderId="14" xfId="0" applyFont="1" applyFill="1" applyBorder="1" applyAlignment="1">
      <alignment horizontal="left" vertical="center"/>
    </xf>
    <xf numFmtId="0" fontId="18" fillId="34" borderId="42" xfId="0" applyFont="1" applyFill="1" applyBorder="1" applyAlignment="1">
      <alignment horizontal="left" vertical="center"/>
    </xf>
    <xf numFmtId="0" fontId="18" fillId="34" borderId="29" xfId="0" applyFont="1" applyFill="1" applyBorder="1" applyAlignment="1">
      <alignment horizontal="left" vertical="center"/>
    </xf>
    <xf numFmtId="0" fontId="18" fillId="34" borderId="4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vertical="center" wrapText="1"/>
    </xf>
    <xf numFmtId="0" fontId="7" fillId="34" borderId="31" xfId="0" applyFont="1" applyFill="1" applyBorder="1" applyAlignment="1">
      <alignment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/>
    </xf>
    <xf numFmtId="0" fontId="18" fillId="34" borderId="42" xfId="0" applyFont="1" applyFill="1" applyBorder="1" applyAlignment="1">
      <alignment horizontal="center" vertical="center"/>
    </xf>
    <xf numFmtId="0" fontId="18" fillId="34" borderId="44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18" fillId="34" borderId="45" xfId="0" applyFont="1" applyFill="1" applyBorder="1" applyAlignment="1">
      <alignment horizontal="center" vertical="center"/>
    </xf>
    <xf numFmtId="0" fontId="18" fillId="34" borderId="43" xfId="0" applyFont="1" applyFill="1" applyBorder="1" applyAlignment="1">
      <alignment horizontal="center" vertical="center"/>
    </xf>
    <xf numFmtId="0" fontId="18" fillId="34" borderId="46" xfId="0" applyFont="1" applyFill="1" applyBorder="1" applyAlignment="1">
      <alignment horizontal="left" vertical="center"/>
    </xf>
    <xf numFmtId="0" fontId="18" fillId="34" borderId="40" xfId="0" applyFont="1" applyFill="1" applyBorder="1" applyAlignment="1">
      <alignment horizontal="left" vertical="center"/>
    </xf>
    <xf numFmtId="179" fontId="9" fillId="36" borderId="0" xfId="64" applyFont="1" applyFill="1" applyBorder="1" applyAlignment="1">
      <alignment horizontal="center" vertical="center"/>
    </xf>
    <xf numFmtId="14" fontId="9" fillId="36" borderId="38" xfId="50" applyNumberFormat="1" applyFont="1" applyFill="1" applyBorder="1" applyAlignment="1">
      <alignment horizontal="center" vertical="center" wrapText="1"/>
      <protection/>
    </xf>
    <xf numFmtId="0" fontId="9" fillId="36" borderId="34" xfId="50" applyFont="1" applyFill="1" applyBorder="1" applyAlignment="1">
      <alignment horizontal="center"/>
      <protection/>
    </xf>
    <xf numFmtId="0" fontId="9" fillId="36" borderId="35" xfId="50" applyFont="1" applyFill="1" applyBorder="1" applyAlignment="1">
      <alignment horizontal="center"/>
      <protection/>
    </xf>
    <xf numFmtId="0" fontId="9" fillId="36" borderId="36" xfId="50" applyFont="1" applyFill="1" applyBorder="1" applyAlignment="1">
      <alignment horizontal="center"/>
      <protection/>
    </xf>
    <xf numFmtId="0" fontId="8" fillId="2" borderId="34" xfId="50" applyFont="1" applyFill="1" applyBorder="1" applyAlignment="1">
      <alignment horizontal="center" vertical="center" wrapText="1"/>
      <protection/>
    </xf>
    <xf numFmtId="0" fontId="8" fillId="2" borderId="35" xfId="50" applyFont="1" applyFill="1" applyBorder="1" applyAlignment="1">
      <alignment horizontal="center" vertical="center" wrapText="1"/>
      <protection/>
    </xf>
    <xf numFmtId="0" fontId="8" fillId="2" borderId="36" xfId="50" applyFont="1" applyFill="1" applyBorder="1" applyAlignment="1">
      <alignment horizontal="center" vertical="center" wrapText="1"/>
      <protection/>
    </xf>
    <xf numFmtId="0" fontId="8" fillId="2" borderId="32" xfId="50" applyFont="1" applyFill="1" applyBorder="1" applyAlignment="1">
      <alignment horizontal="center" vertical="center" wrapText="1"/>
      <protection/>
    </xf>
    <xf numFmtId="0" fontId="8" fillId="2" borderId="0" xfId="50" applyFont="1" applyFill="1" applyAlignment="1">
      <alignment horizontal="center" vertical="center" wrapText="1"/>
      <protection/>
    </xf>
    <xf numFmtId="0" fontId="8" fillId="2" borderId="33" xfId="50" applyFont="1" applyFill="1" applyBorder="1" applyAlignment="1">
      <alignment horizontal="center" vertical="center" wrapText="1"/>
      <protection/>
    </xf>
    <xf numFmtId="0" fontId="8" fillId="2" borderId="37" xfId="50" applyFont="1" applyFill="1" applyBorder="1" applyAlignment="1">
      <alignment horizontal="center" vertical="center" wrapText="1"/>
      <protection/>
    </xf>
    <xf numFmtId="0" fontId="8" fillId="2" borderId="38" xfId="50" applyFont="1" applyFill="1" applyBorder="1" applyAlignment="1">
      <alignment horizontal="center" vertical="center" wrapText="1"/>
      <protection/>
    </xf>
    <xf numFmtId="0" fontId="8" fillId="2" borderId="39" xfId="50" applyFont="1" applyFill="1" applyBorder="1" applyAlignment="1">
      <alignment horizontal="center" vertical="center" wrapText="1"/>
      <protection/>
    </xf>
    <xf numFmtId="0" fontId="25" fillId="36" borderId="35" xfId="50" applyFont="1" applyFill="1" applyBorder="1" applyAlignment="1">
      <alignment horizontal="center" vertical="center" wrapText="1"/>
      <protection/>
    </xf>
    <xf numFmtId="0" fontId="18" fillId="34" borderId="14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47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0" fontId="6" fillId="35" borderId="46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40" xfId="0" applyFont="1" applyFill="1" applyBorder="1" applyAlignment="1">
      <alignment horizontal="left" vertical="center"/>
    </xf>
    <xf numFmtId="0" fontId="8" fillId="33" borderId="48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9" fillId="33" borderId="46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40" xfId="0" applyFont="1" applyFill="1" applyBorder="1" applyAlignment="1">
      <alignment horizontal="left" vertical="center" wrapText="1"/>
    </xf>
    <xf numFmtId="0" fontId="9" fillId="33" borderId="46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40" xfId="0" applyFont="1" applyFill="1" applyBorder="1" applyAlignment="1">
      <alignment vertical="center" wrapText="1"/>
    </xf>
    <xf numFmtId="0" fontId="12" fillId="33" borderId="46" xfId="0" applyFont="1" applyFill="1" applyBorder="1" applyAlignment="1">
      <alignment horizontal="left"/>
    </xf>
    <xf numFmtId="0" fontId="12" fillId="33" borderId="11" xfId="0" applyFont="1" applyFill="1" applyBorder="1" applyAlignment="1">
      <alignment horizontal="left"/>
    </xf>
    <xf numFmtId="0" fontId="12" fillId="33" borderId="40" xfId="0" applyFont="1" applyFill="1" applyBorder="1" applyAlignment="1">
      <alignment horizontal="left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lef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962025</xdr:colOff>
      <xdr:row>74</xdr:row>
      <xdr:rowOff>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962025" y="271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74</xdr:row>
      <xdr:rowOff>0</xdr:rowOff>
    </xdr:from>
    <xdr:ext cx="180975" cy="266700"/>
    <xdr:sp fLocksText="0">
      <xdr:nvSpPr>
        <xdr:cNvPr id="2" name="CaixaDeTexto 2"/>
        <xdr:cNvSpPr txBox="1">
          <a:spLocks noChangeArrowheads="1"/>
        </xdr:cNvSpPr>
      </xdr:nvSpPr>
      <xdr:spPr>
        <a:xfrm>
          <a:off x="962025" y="271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74</xdr:row>
      <xdr:rowOff>0</xdr:rowOff>
    </xdr:from>
    <xdr:ext cx="180975" cy="266700"/>
    <xdr:sp fLocksText="0">
      <xdr:nvSpPr>
        <xdr:cNvPr id="3" name="CaixaDeTexto 3"/>
        <xdr:cNvSpPr txBox="1">
          <a:spLocks noChangeArrowheads="1"/>
        </xdr:cNvSpPr>
      </xdr:nvSpPr>
      <xdr:spPr>
        <a:xfrm>
          <a:off x="962025" y="271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74</xdr:row>
      <xdr:rowOff>0</xdr:rowOff>
    </xdr:from>
    <xdr:ext cx="180975" cy="266700"/>
    <xdr:sp fLocksText="0">
      <xdr:nvSpPr>
        <xdr:cNvPr id="4" name="CaixaDeTexto 4"/>
        <xdr:cNvSpPr txBox="1">
          <a:spLocks noChangeArrowheads="1"/>
        </xdr:cNvSpPr>
      </xdr:nvSpPr>
      <xdr:spPr>
        <a:xfrm>
          <a:off x="962025" y="271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74</xdr:row>
      <xdr:rowOff>0</xdr:rowOff>
    </xdr:from>
    <xdr:ext cx="180975" cy="266700"/>
    <xdr:sp fLocksText="0">
      <xdr:nvSpPr>
        <xdr:cNvPr id="5" name="CaixaDeTexto 5"/>
        <xdr:cNvSpPr txBox="1">
          <a:spLocks noChangeArrowheads="1"/>
        </xdr:cNvSpPr>
      </xdr:nvSpPr>
      <xdr:spPr>
        <a:xfrm>
          <a:off x="962025" y="271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74</xdr:row>
      <xdr:rowOff>0</xdr:rowOff>
    </xdr:from>
    <xdr:ext cx="180975" cy="266700"/>
    <xdr:sp fLocksText="0">
      <xdr:nvSpPr>
        <xdr:cNvPr id="6" name="CaixaDeTexto 6"/>
        <xdr:cNvSpPr txBox="1">
          <a:spLocks noChangeArrowheads="1"/>
        </xdr:cNvSpPr>
      </xdr:nvSpPr>
      <xdr:spPr>
        <a:xfrm>
          <a:off x="962025" y="271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74</xdr:row>
      <xdr:rowOff>0</xdr:rowOff>
    </xdr:from>
    <xdr:ext cx="180975" cy="266700"/>
    <xdr:sp fLocksText="0">
      <xdr:nvSpPr>
        <xdr:cNvPr id="7" name="CaixaDeTexto 7"/>
        <xdr:cNvSpPr txBox="1">
          <a:spLocks noChangeArrowheads="1"/>
        </xdr:cNvSpPr>
      </xdr:nvSpPr>
      <xdr:spPr>
        <a:xfrm>
          <a:off x="962025" y="271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74</xdr:row>
      <xdr:rowOff>0</xdr:rowOff>
    </xdr:from>
    <xdr:ext cx="180975" cy="266700"/>
    <xdr:sp fLocksText="0">
      <xdr:nvSpPr>
        <xdr:cNvPr id="8" name="CaixaDeTexto 8"/>
        <xdr:cNvSpPr txBox="1">
          <a:spLocks noChangeArrowheads="1"/>
        </xdr:cNvSpPr>
      </xdr:nvSpPr>
      <xdr:spPr>
        <a:xfrm>
          <a:off x="962025" y="271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74</xdr:row>
      <xdr:rowOff>0</xdr:rowOff>
    </xdr:from>
    <xdr:ext cx="180975" cy="266700"/>
    <xdr:sp fLocksText="0">
      <xdr:nvSpPr>
        <xdr:cNvPr id="9" name="CaixaDeTexto 9"/>
        <xdr:cNvSpPr txBox="1">
          <a:spLocks noChangeArrowheads="1"/>
        </xdr:cNvSpPr>
      </xdr:nvSpPr>
      <xdr:spPr>
        <a:xfrm>
          <a:off x="962025" y="271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74</xdr:row>
      <xdr:rowOff>0</xdr:rowOff>
    </xdr:from>
    <xdr:ext cx="180975" cy="266700"/>
    <xdr:sp fLocksText="0">
      <xdr:nvSpPr>
        <xdr:cNvPr id="10" name="CaixaDeTexto 10"/>
        <xdr:cNvSpPr txBox="1">
          <a:spLocks noChangeArrowheads="1"/>
        </xdr:cNvSpPr>
      </xdr:nvSpPr>
      <xdr:spPr>
        <a:xfrm>
          <a:off x="962025" y="271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74</xdr:row>
      <xdr:rowOff>0</xdr:rowOff>
    </xdr:from>
    <xdr:ext cx="180975" cy="266700"/>
    <xdr:sp fLocksText="0">
      <xdr:nvSpPr>
        <xdr:cNvPr id="11" name="CaixaDeTexto 11"/>
        <xdr:cNvSpPr txBox="1">
          <a:spLocks noChangeArrowheads="1"/>
        </xdr:cNvSpPr>
      </xdr:nvSpPr>
      <xdr:spPr>
        <a:xfrm>
          <a:off x="962025" y="271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74</xdr:row>
      <xdr:rowOff>0</xdr:rowOff>
    </xdr:from>
    <xdr:ext cx="180975" cy="266700"/>
    <xdr:sp fLocksText="0">
      <xdr:nvSpPr>
        <xdr:cNvPr id="12" name="CaixaDeTexto 12"/>
        <xdr:cNvSpPr txBox="1">
          <a:spLocks noChangeArrowheads="1"/>
        </xdr:cNvSpPr>
      </xdr:nvSpPr>
      <xdr:spPr>
        <a:xfrm>
          <a:off x="962025" y="271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74</xdr:row>
      <xdr:rowOff>0</xdr:rowOff>
    </xdr:from>
    <xdr:ext cx="180975" cy="266700"/>
    <xdr:sp fLocksText="0">
      <xdr:nvSpPr>
        <xdr:cNvPr id="13" name="CaixaDeTexto 13"/>
        <xdr:cNvSpPr txBox="1">
          <a:spLocks noChangeArrowheads="1"/>
        </xdr:cNvSpPr>
      </xdr:nvSpPr>
      <xdr:spPr>
        <a:xfrm>
          <a:off x="962025" y="271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74</xdr:row>
      <xdr:rowOff>0</xdr:rowOff>
    </xdr:from>
    <xdr:ext cx="180975" cy="266700"/>
    <xdr:sp fLocksText="0">
      <xdr:nvSpPr>
        <xdr:cNvPr id="14" name="CaixaDeTexto 14"/>
        <xdr:cNvSpPr txBox="1">
          <a:spLocks noChangeArrowheads="1"/>
        </xdr:cNvSpPr>
      </xdr:nvSpPr>
      <xdr:spPr>
        <a:xfrm>
          <a:off x="962025" y="271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74</xdr:row>
      <xdr:rowOff>0</xdr:rowOff>
    </xdr:from>
    <xdr:ext cx="180975" cy="266700"/>
    <xdr:sp fLocksText="0">
      <xdr:nvSpPr>
        <xdr:cNvPr id="15" name="CaixaDeTexto 15"/>
        <xdr:cNvSpPr txBox="1">
          <a:spLocks noChangeArrowheads="1"/>
        </xdr:cNvSpPr>
      </xdr:nvSpPr>
      <xdr:spPr>
        <a:xfrm>
          <a:off x="962025" y="271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74</xdr:row>
      <xdr:rowOff>0</xdr:rowOff>
    </xdr:from>
    <xdr:ext cx="180975" cy="266700"/>
    <xdr:sp fLocksText="0">
      <xdr:nvSpPr>
        <xdr:cNvPr id="16" name="CaixaDeTexto 16"/>
        <xdr:cNvSpPr txBox="1">
          <a:spLocks noChangeArrowheads="1"/>
        </xdr:cNvSpPr>
      </xdr:nvSpPr>
      <xdr:spPr>
        <a:xfrm>
          <a:off x="962025" y="271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74</xdr:row>
      <xdr:rowOff>0</xdr:rowOff>
    </xdr:from>
    <xdr:ext cx="180975" cy="266700"/>
    <xdr:sp fLocksText="0">
      <xdr:nvSpPr>
        <xdr:cNvPr id="17" name="CaixaDeTexto 17"/>
        <xdr:cNvSpPr txBox="1">
          <a:spLocks noChangeArrowheads="1"/>
        </xdr:cNvSpPr>
      </xdr:nvSpPr>
      <xdr:spPr>
        <a:xfrm>
          <a:off x="962025" y="271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74</xdr:row>
      <xdr:rowOff>0</xdr:rowOff>
    </xdr:from>
    <xdr:ext cx="180975" cy="266700"/>
    <xdr:sp fLocksText="0">
      <xdr:nvSpPr>
        <xdr:cNvPr id="18" name="CaixaDeTexto 18"/>
        <xdr:cNvSpPr txBox="1">
          <a:spLocks noChangeArrowheads="1"/>
        </xdr:cNvSpPr>
      </xdr:nvSpPr>
      <xdr:spPr>
        <a:xfrm>
          <a:off x="962025" y="271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74</xdr:row>
      <xdr:rowOff>0</xdr:rowOff>
    </xdr:from>
    <xdr:ext cx="180975" cy="266700"/>
    <xdr:sp fLocksText="0">
      <xdr:nvSpPr>
        <xdr:cNvPr id="19" name="CaixaDeTexto 19"/>
        <xdr:cNvSpPr txBox="1">
          <a:spLocks noChangeArrowheads="1"/>
        </xdr:cNvSpPr>
      </xdr:nvSpPr>
      <xdr:spPr>
        <a:xfrm>
          <a:off x="962025" y="271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962025</xdr:colOff>
      <xdr:row>74</xdr:row>
      <xdr:rowOff>0</xdr:rowOff>
    </xdr:from>
    <xdr:ext cx="180975" cy="266700"/>
    <xdr:sp fLocksText="0">
      <xdr:nvSpPr>
        <xdr:cNvPr id="20" name="CaixaDeTexto 20"/>
        <xdr:cNvSpPr txBox="1">
          <a:spLocks noChangeArrowheads="1"/>
        </xdr:cNvSpPr>
      </xdr:nvSpPr>
      <xdr:spPr>
        <a:xfrm>
          <a:off x="962025" y="271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3762375</xdr:colOff>
      <xdr:row>75</xdr:row>
      <xdr:rowOff>9525</xdr:rowOff>
    </xdr:from>
    <xdr:to>
      <xdr:col>1</xdr:col>
      <xdr:colOff>6143625</xdr:colOff>
      <xdr:row>78</xdr:row>
      <xdr:rowOff>47625</xdr:rowOff>
    </xdr:to>
    <xdr:pic>
      <xdr:nvPicPr>
        <xdr:cNvPr id="21" name="Imagem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27327225"/>
          <a:ext cx="2381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3933825</xdr:colOff>
      <xdr:row>78</xdr:row>
      <xdr:rowOff>57150</xdr:rowOff>
    </xdr:from>
    <xdr:to>
      <xdr:col>1</xdr:col>
      <xdr:colOff>5781675</xdr:colOff>
      <xdr:row>82</xdr:row>
      <xdr:rowOff>133350</xdr:rowOff>
    </xdr:to>
    <xdr:pic>
      <xdr:nvPicPr>
        <xdr:cNvPr id="22" name="Imagem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27860625"/>
          <a:ext cx="1847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</xdr:row>
      <xdr:rowOff>76200</xdr:rowOff>
    </xdr:from>
    <xdr:to>
      <xdr:col>6</xdr:col>
      <xdr:colOff>47625</xdr:colOff>
      <xdr:row>23</xdr:row>
      <xdr:rowOff>123825</xdr:rowOff>
    </xdr:to>
    <xdr:pic>
      <xdr:nvPicPr>
        <xdr:cNvPr id="1" name="Imagem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4676775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24</xdr:row>
      <xdr:rowOff>76200</xdr:rowOff>
    </xdr:from>
    <xdr:to>
      <xdr:col>5</xdr:col>
      <xdr:colOff>485775</xdr:colOff>
      <xdr:row>29</xdr:row>
      <xdr:rowOff>9525</xdr:rowOff>
    </xdr:to>
    <xdr:pic>
      <xdr:nvPicPr>
        <xdr:cNvPr id="2" name="Imagem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5324475"/>
          <a:ext cx="1857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1552575</xdr:colOff>
      <xdr:row>55</xdr:row>
      <xdr:rowOff>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1552575" y="1930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55</xdr:row>
      <xdr:rowOff>0</xdr:rowOff>
    </xdr:from>
    <xdr:ext cx="180975" cy="266700"/>
    <xdr:sp fLocksText="0">
      <xdr:nvSpPr>
        <xdr:cNvPr id="2" name="CaixaDeTexto 2"/>
        <xdr:cNvSpPr txBox="1">
          <a:spLocks noChangeArrowheads="1"/>
        </xdr:cNvSpPr>
      </xdr:nvSpPr>
      <xdr:spPr>
        <a:xfrm>
          <a:off x="1552575" y="1930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55</xdr:row>
      <xdr:rowOff>0</xdr:rowOff>
    </xdr:from>
    <xdr:ext cx="180975" cy="266700"/>
    <xdr:sp fLocksText="0">
      <xdr:nvSpPr>
        <xdr:cNvPr id="3" name="CaixaDeTexto 3"/>
        <xdr:cNvSpPr txBox="1">
          <a:spLocks noChangeArrowheads="1"/>
        </xdr:cNvSpPr>
      </xdr:nvSpPr>
      <xdr:spPr>
        <a:xfrm>
          <a:off x="1552575" y="1930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55</xdr:row>
      <xdr:rowOff>0</xdr:rowOff>
    </xdr:from>
    <xdr:ext cx="180975" cy="266700"/>
    <xdr:sp fLocksText="0">
      <xdr:nvSpPr>
        <xdr:cNvPr id="4" name="CaixaDeTexto 4"/>
        <xdr:cNvSpPr txBox="1">
          <a:spLocks noChangeArrowheads="1"/>
        </xdr:cNvSpPr>
      </xdr:nvSpPr>
      <xdr:spPr>
        <a:xfrm>
          <a:off x="1552575" y="1930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55</xdr:row>
      <xdr:rowOff>0</xdr:rowOff>
    </xdr:from>
    <xdr:ext cx="180975" cy="266700"/>
    <xdr:sp fLocksText="0">
      <xdr:nvSpPr>
        <xdr:cNvPr id="5" name="CaixaDeTexto 5"/>
        <xdr:cNvSpPr txBox="1">
          <a:spLocks noChangeArrowheads="1"/>
        </xdr:cNvSpPr>
      </xdr:nvSpPr>
      <xdr:spPr>
        <a:xfrm>
          <a:off x="1552575" y="1930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55</xdr:row>
      <xdr:rowOff>0</xdr:rowOff>
    </xdr:from>
    <xdr:ext cx="180975" cy="266700"/>
    <xdr:sp fLocksText="0">
      <xdr:nvSpPr>
        <xdr:cNvPr id="6" name="CaixaDeTexto 6"/>
        <xdr:cNvSpPr txBox="1">
          <a:spLocks noChangeArrowheads="1"/>
        </xdr:cNvSpPr>
      </xdr:nvSpPr>
      <xdr:spPr>
        <a:xfrm>
          <a:off x="1552575" y="1930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55</xdr:row>
      <xdr:rowOff>0</xdr:rowOff>
    </xdr:from>
    <xdr:ext cx="180975" cy="266700"/>
    <xdr:sp fLocksText="0">
      <xdr:nvSpPr>
        <xdr:cNvPr id="7" name="CaixaDeTexto 7"/>
        <xdr:cNvSpPr txBox="1">
          <a:spLocks noChangeArrowheads="1"/>
        </xdr:cNvSpPr>
      </xdr:nvSpPr>
      <xdr:spPr>
        <a:xfrm>
          <a:off x="1552575" y="1930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55</xdr:row>
      <xdr:rowOff>0</xdr:rowOff>
    </xdr:from>
    <xdr:ext cx="180975" cy="266700"/>
    <xdr:sp fLocksText="0">
      <xdr:nvSpPr>
        <xdr:cNvPr id="8" name="CaixaDeTexto 8"/>
        <xdr:cNvSpPr txBox="1">
          <a:spLocks noChangeArrowheads="1"/>
        </xdr:cNvSpPr>
      </xdr:nvSpPr>
      <xdr:spPr>
        <a:xfrm>
          <a:off x="1552575" y="1930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55</xdr:row>
      <xdr:rowOff>0</xdr:rowOff>
    </xdr:from>
    <xdr:ext cx="180975" cy="266700"/>
    <xdr:sp fLocksText="0">
      <xdr:nvSpPr>
        <xdr:cNvPr id="9" name="CaixaDeTexto 9"/>
        <xdr:cNvSpPr txBox="1">
          <a:spLocks noChangeArrowheads="1"/>
        </xdr:cNvSpPr>
      </xdr:nvSpPr>
      <xdr:spPr>
        <a:xfrm>
          <a:off x="1552575" y="1930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55</xdr:row>
      <xdr:rowOff>0</xdr:rowOff>
    </xdr:from>
    <xdr:ext cx="180975" cy="266700"/>
    <xdr:sp fLocksText="0">
      <xdr:nvSpPr>
        <xdr:cNvPr id="10" name="CaixaDeTexto 10"/>
        <xdr:cNvSpPr txBox="1">
          <a:spLocks noChangeArrowheads="1"/>
        </xdr:cNvSpPr>
      </xdr:nvSpPr>
      <xdr:spPr>
        <a:xfrm>
          <a:off x="1552575" y="1930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55</xdr:row>
      <xdr:rowOff>0</xdr:rowOff>
    </xdr:from>
    <xdr:ext cx="180975" cy="266700"/>
    <xdr:sp fLocksText="0">
      <xdr:nvSpPr>
        <xdr:cNvPr id="11" name="CaixaDeTexto 11"/>
        <xdr:cNvSpPr txBox="1">
          <a:spLocks noChangeArrowheads="1"/>
        </xdr:cNvSpPr>
      </xdr:nvSpPr>
      <xdr:spPr>
        <a:xfrm>
          <a:off x="1552575" y="1930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55</xdr:row>
      <xdr:rowOff>0</xdr:rowOff>
    </xdr:from>
    <xdr:ext cx="180975" cy="266700"/>
    <xdr:sp fLocksText="0">
      <xdr:nvSpPr>
        <xdr:cNvPr id="12" name="CaixaDeTexto 12"/>
        <xdr:cNvSpPr txBox="1">
          <a:spLocks noChangeArrowheads="1"/>
        </xdr:cNvSpPr>
      </xdr:nvSpPr>
      <xdr:spPr>
        <a:xfrm>
          <a:off x="1552575" y="1930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55</xdr:row>
      <xdr:rowOff>0</xdr:rowOff>
    </xdr:from>
    <xdr:ext cx="180975" cy="266700"/>
    <xdr:sp fLocksText="0">
      <xdr:nvSpPr>
        <xdr:cNvPr id="13" name="CaixaDeTexto 13"/>
        <xdr:cNvSpPr txBox="1">
          <a:spLocks noChangeArrowheads="1"/>
        </xdr:cNvSpPr>
      </xdr:nvSpPr>
      <xdr:spPr>
        <a:xfrm>
          <a:off x="1552575" y="1930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55</xdr:row>
      <xdr:rowOff>0</xdr:rowOff>
    </xdr:from>
    <xdr:ext cx="180975" cy="266700"/>
    <xdr:sp fLocksText="0">
      <xdr:nvSpPr>
        <xdr:cNvPr id="14" name="CaixaDeTexto 14"/>
        <xdr:cNvSpPr txBox="1">
          <a:spLocks noChangeArrowheads="1"/>
        </xdr:cNvSpPr>
      </xdr:nvSpPr>
      <xdr:spPr>
        <a:xfrm>
          <a:off x="1552575" y="1930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55</xdr:row>
      <xdr:rowOff>0</xdr:rowOff>
    </xdr:from>
    <xdr:ext cx="180975" cy="266700"/>
    <xdr:sp fLocksText="0">
      <xdr:nvSpPr>
        <xdr:cNvPr id="15" name="CaixaDeTexto 15"/>
        <xdr:cNvSpPr txBox="1">
          <a:spLocks noChangeArrowheads="1"/>
        </xdr:cNvSpPr>
      </xdr:nvSpPr>
      <xdr:spPr>
        <a:xfrm>
          <a:off x="1552575" y="1930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55</xdr:row>
      <xdr:rowOff>0</xdr:rowOff>
    </xdr:from>
    <xdr:ext cx="180975" cy="266700"/>
    <xdr:sp fLocksText="0">
      <xdr:nvSpPr>
        <xdr:cNvPr id="16" name="CaixaDeTexto 16"/>
        <xdr:cNvSpPr txBox="1">
          <a:spLocks noChangeArrowheads="1"/>
        </xdr:cNvSpPr>
      </xdr:nvSpPr>
      <xdr:spPr>
        <a:xfrm>
          <a:off x="1552575" y="1930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55</xdr:row>
      <xdr:rowOff>0</xdr:rowOff>
    </xdr:from>
    <xdr:ext cx="180975" cy="266700"/>
    <xdr:sp fLocksText="0">
      <xdr:nvSpPr>
        <xdr:cNvPr id="17" name="CaixaDeTexto 17"/>
        <xdr:cNvSpPr txBox="1">
          <a:spLocks noChangeArrowheads="1"/>
        </xdr:cNvSpPr>
      </xdr:nvSpPr>
      <xdr:spPr>
        <a:xfrm>
          <a:off x="1552575" y="1930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55</xdr:row>
      <xdr:rowOff>0</xdr:rowOff>
    </xdr:from>
    <xdr:ext cx="180975" cy="266700"/>
    <xdr:sp fLocksText="0">
      <xdr:nvSpPr>
        <xdr:cNvPr id="18" name="CaixaDeTexto 18"/>
        <xdr:cNvSpPr txBox="1">
          <a:spLocks noChangeArrowheads="1"/>
        </xdr:cNvSpPr>
      </xdr:nvSpPr>
      <xdr:spPr>
        <a:xfrm>
          <a:off x="1552575" y="1930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55</xdr:row>
      <xdr:rowOff>0</xdr:rowOff>
    </xdr:from>
    <xdr:ext cx="180975" cy="266700"/>
    <xdr:sp fLocksText="0">
      <xdr:nvSpPr>
        <xdr:cNvPr id="19" name="CaixaDeTexto 19"/>
        <xdr:cNvSpPr txBox="1">
          <a:spLocks noChangeArrowheads="1"/>
        </xdr:cNvSpPr>
      </xdr:nvSpPr>
      <xdr:spPr>
        <a:xfrm>
          <a:off x="1552575" y="1930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1552575</xdr:colOff>
      <xdr:row>55</xdr:row>
      <xdr:rowOff>0</xdr:rowOff>
    </xdr:from>
    <xdr:ext cx="180975" cy="266700"/>
    <xdr:sp fLocksText="0">
      <xdr:nvSpPr>
        <xdr:cNvPr id="20" name="CaixaDeTexto 20"/>
        <xdr:cNvSpPr txBox="1">
          <a:spLocks noChangeArrowheads="1"/>
        </xdr:cNvSpPr>
      </xdr:nvSpPr>
      <xdr:spPr>
        <a:xfrm>
          <a:off x="1552575" y="1930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1609725</xdr:colOff>
      <xdr:row>82</xdr:row>
      <xdr:rowOff>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1609725" y="2294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82</xdr:row>
      <xdr:rowOff>0</xdr:rowOff>
    </xdr:from>
    <xdr:ext cx="180975" cy="266700"/>
    <xdr:sp fLocksText="0">
      <xdr:nvSpPr>
        <xdr:cNvPr id="2" name="CaixaDeTexto 2"/>
        <xdr:cNvSpPr txBox="1">
          <a:spLocks noChangeArrowheads="1"/>
        </xdr:cNvSpPr>
      </xdr:nvSpPr>
      <xdr:spPr>
        <a:xfrm>
          <a:off x="1609725" y="2294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82</xdr:row>
      <xdr:rowOff>0</xdr:rowOff>
    </xdr:from>
    <xdr:ext cx="180975" cy="266700"/>
    <xdr:sp fLocksText="0">
      <xdr:nvSpPr>
        <xdr:cNvPr id="3" name="CaixaDeTexto 3"/>
        <xdr:cNvSpPr txBox="1">
          <a:spLocks noChangeArrowheads="1"/>
        </xdr:cNvSpPr>
      </xdr:nvSpPr>
      <xdr:spPr>
        <a:xfrm>
          <a:off x="1609725" y="2294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82</xdr:row>
      <xdr:rowOff>0</xdr:rowOff>
    </xdr:from>
    <xdr:ext cx="180975" cy="266700"/>
    <xdr:sp fLocksText="0">
      <xdr:nvSpPr>
        <xdr:cNvPr id="4" name="CaixaDeTexto 4"/>
        <xdr:cNvSpPr txBox="1">
          <a:spLocks noChangeArrowheads="1"/>
        </xdr:cNvSpPr>
      </xdr:nvSpPr>
      <xdr:spPr>
        <a:xfrm>
          <a:off x="1609725" y="2294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82</xdr:row>
      <xdr:rowOff>0</xdr:rowOff>
    </xdr:from>
    <xdr:ext cx="180975" cy="266700"/>
    <xdr:sp fLocksText="0">
      <xdr:nvSpPr>
        <xdr:cNvPr id="5" name="CaixaDeTexto 5"/>
        <xdr:cNvSpPr txBox="1">
          <a:spLocks noChangeArrowheads="1"/>
        </xdr:cNvSpPr>
      </xdr:nvSpPr>
      <xdr:spPr>
        <a:xfrm>
          <a:off x="1609725" y="2294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82</xdr:row>
      <xdr:rowOff>0</xdr:rowOff>
    </xdr:from>
    <xdr:ext cx="180975" cy="266700"/>
    <xdr:sp fLocksText="0">
      <xdr:nvSpPr>
        <xdr:cNvPr id="6" name="CaixaDeTexto 6"/>
        <xdr:cNvSpPr txBox="1">
          <a:spLocks noChangeArrowheads="1"/>
        </xdr:cNvSpPr>
      </xdr:nvSpPr>
      <xdr:spPr>
        <a:xfrm>
          <a:off x="1609725" y="2294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82</xdr:row>
      <xdr:rowOff>0</xdr:rowOff>
    </xdr:from>
    <xdr:ext cx="180975" cy="266700"/>
    <xdr:sp fLocksText="0">
      <xdr:nvSpPr>
        <xdr:cNvPr id="7" name="CaixaDeTexto 7"/>
        <xdr:cNvSpPr txBox="1">
          <a:spLocks noChangeArrowheads="1"/>
        </xdr:cNvSpPr>
      </xdr:nvSpPr>
      <xdr:spPr>
        <a:xfrm>
          <a:off x="1609725" y="2294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82</xdr:row>
      <xdr:rowOff>0</xdr:rowOff>
    </xdr:from>
    <xdr:ext cx="180975" cy="266700"/>
    <xdr:sp fLocksText="0">
      <xdr:nvSpPr>
        <xdr:cNvPr id="8" name="CaixaDeTexto 8"/>
        <xdr:cNvSpPr txBox="1">
          <a:spLocks noChangeArrowheads="1"/>
        </xdr:cNvSpPr>
      </xdr:nvSpPr>
      <xdr:spPr>
        <a:xfrm>
          <a:off x="1609725" y="2294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82</xdr:row>
      <xdr:rowOff>0</xdr:rowOff>
    </xdr:from>
    <xdr:ext cx="180975" cy="266700"/>
    <xdr:sp fLocksText="0">
      <xdr:nvSpPr>
        <xdr:cNvPr id="9" name="CaixaDeTexto 9"/>
        <xdr:cNvSpPr txBox="1">
          <a:spLocks noChangeArrowheads="1"/>
        </xdr:cNvSpPr>
      </xdr:nvSpPr>
      <xdr:spPr>
        <a:xfrm>
          <a:off x="1609725" y="2294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82</xdr:row>
      <xdr:rowOff>0</xdr:rowOff>
    </xdr:from>
    <xdr:ext cx="180975" cy="266700"/>
    <xdr:sp fLocksText="0">
      <xdr:nvSpPr>
        <xdr:cNvPr id="10" name="CaixaDeTexto 10"/>
        <xdr:cNvSpPr txBox="1">
          <a:spLocks noChangeArrowheads="1"/>
        </xdr:cNvSpPr>
      </xdr:nvSpPr>
      <xdr:spPr>
        <a:xfrm>
          <a:off x="1609725" y="2294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82</xdr:row>
      <xdr:rowOff>0</xdr:rowOff>
    </xdr:from>
    <xdr:ext cx="180975" cy="266700"/>
    <xdr:sp fLocksText="0">
      <xdr:nvSpPr>
        <xdr:cNvPr id="11" name="CaixaDeTexto 11"/>
        <xdr:cNvSpPr txBox="1">
          <a:spLocks noChangeArrowheads="1"/>
        </xdr:cNvSpPr>
      </xdr:nvSpPr>
      <xdr:spPr>
        <a:xfrm>
          <a:off x="1609725" y="2294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82</xdr:row>
      <xdr:rowOff>0</xdr:rowOff>
    </xdr:from>
    <xdr:ext cx="180975" cy="266700"/>
    <xdr:sp fLocksText="0">
      <xdr:nvSpPr>
        <xdr:cNvPr id="12" name="CaixaDeTexto 12"/>
        <xdr:cNvSpPr txBox="1">
          <a:spLocks noChangeArrowheads="1"/>
        </xdr:cNvSpPr>
      </xdr:nvSpPr>
      <xdr:spPr>
        <a:xfrm>
          <a:off x="1609725" y="2294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82</xdr:row>
      <xdr:rowOff>0</xdr:rowOff>
    </xdr:from>
    <xdr:ext cx="180975" cy="266700"/>
    <xdr:sp fLocksText="0">
      <xdr:nvSpPr>
        <xdr:cNvPr id="13" name="CaixaDeTexto 13"/>
        <xdr:cNvSpPr txBox="1">
          <a:spLocks noChangeArrowheads="1"/>
        </xdr:cNvSpPr>
      </xdr:nvSpPr>
      <xdr:spPr>
        <a:xfrm>
          <a:off x="1609725" y="2294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82</xdr:row>
      <xdr:rowOff>0</xdr:rowOff>
    </xdr:from>
    <xdr:ext cx="180975" cy="266700"/>
    <xdr:sp fLocksText="0">
      <xdr:nvSpPr>
        <xdr:cNvPr id="14" name="CaixaDeTexto 14"/>
        <xdr:cNvSpPr txBox="1">
          <a:spLocks noChangeArrowheads="1"/>
        </xdr:cNvSpPr>
      </xdr:nvSpPr>
      <xdr:spPr>
        <a:xfrm>
          <a:off x="1609725" y="2294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82</xdr:row>
      <xdr:rowOff>0</xdr:rowOff>
    </xdr:from>
    <xdr:ext cx="180975" cy="266700"/>
    <xdr:sp fLocksText="0">
      <xdr:nvSpPr>
        <xdr:cNvPr id="15" name="CaixaDeTexto 15"/>
        <xdr:cNvSpPr txBox="1">
          <a:spLocks noChangeArrowheads="1"/>
        </xdr:cNvSpPr>
      </xdr:nvSpPr>
      <xdr:spPr>
        <a:xfrm>
          <a:off x="1609725" y="2294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82</xdr:row>
      <xdr:rowOff>0</xdr:rowOff>
    </xdr:from>
    <xdr:ext cx="180975" cy="266700"/>
    <xdr:sp fLocksText="0">
      <xdr:nvSpPr>
        <xdr:cNvPr id="16" name="CaixaDeTexto 16"/>
        <xdr:cNvSpPr txBox="1">
          <a:spLocks noChangeArrowheads="1"/>
        </xdr:cNvSpPr>
      </xdr:nvSpPr>
      <xdr:spPr>
        <a:xfrm>
          <a:off x="1609725" y="2294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82</xdr:row>
      <xdr:rowOff>0</xdr:rowOff>
    </xdr:from>
    <xdr:ext cx="180975" cy="266700"/>
    <xdr:sp fLocksText="0">
      <xdr:nvSpPr>
        <xdr:cNvPr id="17" name="CaixaDeTexto 17"/>
        <xdr:cNvSpPr txBox="1">
          <a:spLocks noChangeArrowheads="1"/>
        </xdr:cNvSpPr>
      </xdr:nvSpPr>
      <xdr:spPr>
        <a:xfrm>
          <a:off x="1609725" y="2294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82</xdr:row>
      <xdr:rowOff>0</xdr:rowOff>
    </xdr:from>
    <xdr:ext cx="180975" cy="266700"/>
    <xdr:sp fLocksText="0">
      <xdr:nvSpPr>
        <xdr:cNvPr id="18" name="CaixaDeTexto 18"/>
        <xdr:cNvSpPr txBox="1">
          <a:spLocks noChangeArrowheads="1"/>
        </xdr:cNvSpPr>
      </xdr:nvSpPr>
      <xdr:spPr>
        <a:xfrm>
          <a:off x="1609725" y="2294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82</xdr:row>
      <xdr:rowOff>0</xdr:rowOff>
    </xdr:from>
    <xdr:ext cx="180975" cy="266700"/>
    <xdr:sp fLocksText="0">
      <xdr:nvSpPr>
        <xdr:cNvPr id="19" name="CaixaDeTexto 19"/>
        <xdr:cNvSpPr txBox="1">
          <a:spLocks noChangeArrowheads="1"/>
        </xdr:cNvSpPr>
      </xdr:nvSpPr>
      <xdr:spPr>
        <a:xfrm>
          <a:off x="1609725" y="2294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1609725</xdr:colOff>
      <xdr:row>82</xdr:row>
      <xdr:rowOff>0</xdr:rowOff>
    </xdr:from>
    <xdr:ext cx="180975" cy="266700"/>
    <xdr:sp fLocksText="0">
      <xdr:nvSpPr>
        <xdr:cNvPr id="20" name="CaixaDeTexto 20"/>
        <xdr:cNvSpPr txBox="1">
          <a:spLocks noChangeArrowheads="1"/>
        </xdr:cNvSpPr>
      </xdr:nvSpPr>
      <xdr:spPr>
        <a:xfrm>
          <a:off x="1609725" y="22945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10\rede$\#PLANEJAMENTO\#%20GEO-OBRAS%20-%202017\#%20LICITA&#199;&#213;ES\TOMADA%20DE%20PRE&#199;O%20010-2019-%20PO&#199;O%20RODOVI&#193;RIA\CRONOGRAMA%20AD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Ot&#225;vio\Desktop\OR&#199;AMENTO%20PLANILHA%20VENCEDORA%20-%20PSF%2003%20PLANALTO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15">
          <cell r="B15" t="str">
            <v>SERVIÇOS PRELIMINARES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"/>
      <sheetName val="ORÇAMENTO FINAL"/>
      <sheetName val="CRONOGRAMA_DEFINITIVO"/>
      <sheetName val="ORÇAMENTO FINAL_DEFINITIVO"/>
    </sheetNames>
    <sheetDataSet>
      <sheetData sheetId="3">
        <row r="4">
          <cell r="A4" t="str">
            <v>MUNICÍPIO : JACIARA - MT.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view="pageBreakPreview" zoomScale="69" zoomScaleNormal="49" zoomScaleSheetLayoutView="69" zoomScalePageLayoutView="0" workbookViewId="0" topLeftCell="A8">
      <pane xSplit="6" ySplit="7" topLeftCell="G66" activePane="bottomRight" state="frozen"/>
      <selection pane="topLeft" activeCell="A8" sqref="A8"/>
      <selection pane="topRight" activeCell="G8" sqref="G8"/>
      <selection pane="bottomLeft" activeCell="A15" sqref="A15"/>
      <selection pane="bottomRight" activeCell="F57" sqref="F57"/>
    </sheetView>
  </sheetViews>
  <sheetFormatPr defaultColWidth="9.140625" defaultRowHeight="12.75"/>
  <cols>
    <col min="1" max="1" width="14.421875" style="0" customWidth="1"/>
    <col min="2" max="2" width="95.7109375" style="0" customWidth="1"/>
    <col min="3" max="3" width="9.140625" style="0" customWidth="1"/>
    <col min="4" max="4" width="16.8515625" style="0" bestFit="1" customWidth="1"/>
    <col min="5" max="5" width="19.00390625" style="1" customWidth="1"/>
    <col min="6" max="6" width="25.57421875" style="0" customWidth="1"/>
    <col min="9" max="9" width="10.7109375" style="0" bestFit="1" customWidth="1"/>
    <col min="11" max="11" width="10.7109375" style="0" bestFit="1" customWidth="1"/>
  </cols>
  <sheetData>
    <row r="1" spans="1:6" ht="19.5" thickBot="1">
      <c r="A1" s="190"/>
      <c r="B1" s="190"/>
      <c r="C1" s="190"/>
      <c r="D1" s="190"/>
      <c r="E1" s="190"/>
      <c r="F1" s="190"/>
    </row>
    <row r="2" spans="1:6" ht="12.75" customHeight="1">
      <c r="A2" s="191" t="s">
        <v>2</v>
      </c>
      <c r="B2" s="192"/>
      <c r="C2" s="192"/>
      <c r="D2" s="192"/>
      <c r="E2" s="192"/>
      <c r="F2" s="192"/>
    </row>
    <row r="3" spans="1:6" ht="12.75" customHeight="1">
      <c r="A3" s="193"/>
      <c r="B3" s="194"/>
      <c r="C3" s="194"/>
      <c r="D3" s="194"/>
      <c r="E3" s="194"/>
      <c r="F3" s="194"/>
    </row>
    <row r="4" spans="1:6" ht="12.75" customHeight="1">
      <c r="A4" s="193"/>
      <c r="B4" s="194"/>
      <c r="C4" s="194"/>
      <c r="D4" s="194"/>
      <c r="E4" s="194"/>
      <c r="F4" s="194"/>
    </row>
    <row r="5" spans="1:6" ht="12.75" customHeight="1">
      <c r="A5" s="193"/>
      <c r="B5" s="194"/>
      <c r="C5" s="194"/>
      <c r="D5" s="194"/>
      <c r="E5" s="194"/>
      <c r="F5" s="194"/>
    </row>
    <row r="6" spans="1:6" ht="3.75" customHeight="1">
      <c r="A6" s="193"/>
      <c r="B6" s="194"/>
      <c r="C6" s="194"/>
      <c r="D6" s="194"/>
      <c r="E6" s="194"/>
      <c r="F6" s="194"/>
    </row>
    <row r="7" spans="1:6" ht="12.75" customHeight="1" hidden="1">
      <c r="A7" s="193"/>
      <c r="B7" s="194"/>
      <c r="C7" s="194"/>
      <c r="D7" s="194"/>
      <c r="E7" s="194"/>
      <c r="F7" s="194"/>
    </row>
    <row r="8" spans="1:6" ht="57" customHeight="1">
      <c r="A8" s="195" t="s">
        <v>123</v>
      </c>
      <c r="B8" s="196"/>
      <c r="C8" s="197" t="s">
        <v>12</v>
      </c>
      <c r="D8" s="197"/>
      <c r="E8" s="197"/>
      <c r="F8" s="197"/>
    </row>
    <row r="9" spans="1:6" ht="36" customHeight="1">
      <c r="A9" s="195" t="s">
        <v>124</v>
      </c>
      <c r="B9" s="196"/>
      <c r="C9" s="197" t="s">
        <v>13</v>
      </c>
      <c r="D9" s="197"/>
      <c r="E9" s="197"/>
      <c r="F9" s="197"/>
    </row>
    <row r="10" spans="1:6" ht="42" customHeight="1">
      <c r="A10" s="204" t="s">
        <v>125</v>
      </c>
      <c r="B10" s="205"/>
      <c r="C10" s="149"/>
      <c r="D10" s="149" t="s">
        <v>119</v>
      </c>
      <c r="E10" s="150">
        <v>44021</v>
      </c>
      <c r="F10" s="149"/>
    </row>
    <row r="11" spans="1:6" ht="25.5" customHeight="1">
      <c r="A11" s="214" t="s">
        <v>107</v>
      </c>
      <c r="B11" s="215"/>
      <c r="C11" s="206" t="s">
        <v>1</v>
      </c>
      <c r="D11" s="206" t="s">
        <v>6</v>
      </c>
      <c r="E11" s="208" t="s">
        <v>5</v>
      </c>
      <c r="F11" s="209"/>
    </row>
    <row r="12" spans="1:6" ht="12.75" customHeight="1">
      <c r="A12" s="198" t="s">
        <v>47</v>
      </c>
      <c r="B12" s="199"/>
      <c r="C12" s="207"/>
      <c r="D12" s="207"/>
      <c r="E12" s="210"/>
      <c r="F12" s="211"/>
    </row>
    <row r="13" spans="1:6" ht="12.75" customHeight="1">
      <c r="A13" s="200"/>
      <c r="B13" s="201"/>
      <c r="C13" s="207"/>
      <c r="D13" s="207"/>
      <c r="E13" s="212"/>
      <c r="F13" s="213"/>
    </row>
    <row r="14" spans="1:6" ht="37.5" customHeight="1">
      <c r="A14" s="62" t="s">
        <v>8</v>
      </c>
      <c r="B14" s="118" t="s">
        <v>0</v>
      </c>
      <c r="C14" s="207"/>
      <c r="D14" s="207"/>
      <c r="E14" s="63" t="s">
        <v>4</v>
      </c>
      <c r="F14" s="119" t="s">
        <v>3</v>
      </c>
    </row>
    <row r="15" spans="1:6" ht="20.25">
      <c r="A15" s="51" t="s">
        <v>9</v>
      </c>
      <c r="B15" s="53" t="s">
        <v>7</v>
      </c>
      <c r="C15" s="64"/>
      <c r="D15" s="53"/>
      <c r="E15" s="44"/>
      <c r="F15" s="65">
        <f>SUM(F16:F16)</f>
        <v>9600</v>
      </c>
    </row>
    <row r="16" spans="1:6" ht="24.75" customHeight="1">
      <c r="A16" s="45">
        <v>1</v>
      </c>
      <c r="B16" s="46" t="s">
        <v>28</v>
      </c>
      <c r="C16" s="47" t="s">
        <v>33</v>
      </c>
      <c r="D16" s="48">
        <v>4</v>
      </c>
      <c r="E16" s="49">
        <v>2400</v>
      </c>
      <c r="F16" s="66">
        <f>D16*E16</f>
        <v>9600</v>
      </c>
    </row>
    <row r="17" spans="1:6" ht="20.25">
      <c r="A17" s="67"/>
      <c r="B17" s="68"/>
      <c r="C17" s="68"/>
      <c r="D17" s="66"/>
      <c r="E17" s="50"/>
      <c r="F17" s="66"/>
    </row>
    <row r="18" spans="1:6" ht="21">
      <c r="A18" s="51"/>
      <c r="B18" s="52" t="s">
        <v>27</v>
      </c>
      <c r="C18" s="53"/>
      <c r="D18" s="53"/>
      <c r="E18" s="44"/>
      <c r="F18" s="61">
        <f>SUM(F19:F35)</f>
        <v>378640</v>
      </c>
    </row>
    <row r="19" spans="1:6" ht="21.75" customHeight="1">
      <c r="A19" s="45">
        <v>2</v>
      </c>
      <c r="B19" s="46" t="s">
        <v>29</v>
      </c>
      <c r="C19" s="47" t="s">
        <v>33</v>
      </c>
      <c r="D19" s="48">
        <v>1</v>
      </c>
      <c r="E19" s="54">
        <v>4700</v>
      </c>
      <c r="F19" s="66">
        <f>D19*E19</f>
        <v>4700</v>
      </c>
    </row>
    <row r="20" spans="1:6" ht="21.75" customHeight="1">
      <c r="A20" s="45">
        <v>3</v>
      </c>
      <c r="B20" s="46" t="s">
        <v>108</v>
      </c>
      <c r="C20" s="47" t="s">
        <v>32</v>
      </c>
      <c r="D20" s="48">
        <v>140</v>
      </c>
      <c r="E20" s="54">
        <v>220</v>
      </c>
      <c r="F20" s="66">
        <f aca="true" t="shared" si="0" ref="F20:F35">D20*E20</f>
        <v>30800</v>
      </c>
    </row>
    <row r="21" spans="1:6" ht="19.5" customHeight="1">
      <c r="A21" s="67">
        <v>4</v>
      </c>
      <c r="B21" s="93" t="s">
        <v>109</v>
      </c>
      <c r="C21" s="47" t="s">
        <v>32</v>
      </c>
      <c r="D21" s="66">
        <v>140</v>
      </c>
      <c r="E21" s="54">
        <v>240</v>
      </c>
      <c r="F21" s="66">
        <f t="shared" si="0"/>
        <v>33600</v>
      </c>
    </row>
    <row r="22" spans="1:6" ht="19.5" customHeight="1">
      <c r="A22" s="67">
        <v>5</v>
      </c>
      <c r="B22" s="93" t="s">
        <v>110</v>
      </c>
      <c r="C22" s="47" t="s">
        <v>32</v>
      </c>
      <c r="D22" s="66">
        <v>140</v>
      </c>
      <c r="E22" s="54">
        <v>310</v>
      </c>
      <c r="F22" s="66">
        <f t="shared" si="0"/>
        <v>43400</v>
      </c>
    </row>
    <row r="23" spans="1:6" ht="20.25">
      <c r="A23" s="121">
        <v>6</v>
      </c>
      <c r="B23" s="46" t="s">
        <v>111</v>
      </c>
      <c r="C23" s="47" t="s">
        <v>32</v>
      </c>
      <c r="D23" s="66">
        <v>90</v>
      </c>
      <c r="E23" s="54">
        <v>420</v>
      </c>
      <c r="F23" s="66">
        <f t="shared" si="0"/>
        <v>37800</v>
      </c>
    </row>
    <row r="24" spans="1:6" ht="24.75" customHeight="1">
      <c r="A24" s="45">
        <v>7</v>
      </c>
      <c r="B24" s="46" t="s">
        <v>34</v>
      </c>
      <c r="C24" s="47" t="s">
        <v>32</v>
      </c>
      <c r="D24" s="48">
        <v>100</v>
      </c>
      <c r="E24" s="54">
        <v>435</v>
      </c>
      <c r="F24" s="66">
        <f t="shared" si="0"/>
        <v>43500</v>
      </c>
    </row>
    <row r="25" spans="1:9" ht="22.5" customHeight="1">
      <c r="A25" s="45">
        <v>8</v>
      </c>
      <c r="B25" s="46" t="s">
        <v>35</v>
      </c>
      <c r="C25" s="47" t="s">
        <v>33</v>
      </c>
      <c r="D25" s="48">
        <v>1</v>
      </c>
      <c r="E25" s="54">
        <v>3600</v>
      </c>
      <c r="F25" s="66">
        <f t="shared" si="0"/>
        <v>3600</v>
      </c>
      <c r="I25" s="2" t="s">
        <v>9</v>
      </c>
    </row>
    <row r="26" spans="1:6" ht="20.25" customHeight="1">
      <c r="A26" s="45">
        <v>9</v>
      </c>
      <c r="B26" s="55" t="s">
        <v>36</v>
      </c>
      <c r="C26" s="47" t="s">
        <v>33</v>
      </c>
      <c r="D26" s="48">
        <v>1</v>
      </c>
      <c r="E26" s="54">
        <v>400</v>
      </c>
      <c r="F26" s="66">
        <f t="shared" si="0"/>
        <v>400</v>
      </c>
    </row>
    <row r="27" spans="1:6" ht="24" customHeight="1">
      <c r="A27" s="45">
        <v>10</v>
      </c>
      <c r="B27" s="46" t="s">
        <v>37</v>
      </c>
      <c r="C27" s="47" t="s">
        <v>33</v>
      </c>
      <c r="D27" s="48">
        <v>1</v>
      </c>
      <c r="E27" s="54">
        <v>1500</v>
      </c>
      <c r="F27" s="66">
        <f t="shared" si="0"/>
        <v>1500</v>
      </c>
    </row>
    <row r="28" spans="1:6" ht="20.25" customHeight="1">
      <c r="A28" s="45">
        <v>11</v>
      </c>
      <c r="B28" s="55" t="s">
        <v>38</v>
      </c>
      <c r="C28" s="47" t="s">
        <v>33</v>
      </c>
      <c r="D28" s="48">
        <v>1</v>
      </c>
      <c r="E28" s="54">
        <v>38000</v>
      </c>
      <c r="F28" s="66">
        <f t="shared" si="0"/>
        <v>38000</v>
      </c>
    </row>
    <row r="29" spans="1:6" ht="20.25" customHeight="1">
      <c r="A29" s="45">
        <v>12</v>
      </c>
      <c r="B29" s="55" t="s">
        <v>39</v>
      </c>
      <c r="C29" s="47" t="s">
        <v>33</v>
      </c>
      <c r="D29" s="48">
        <v>1</v>
      </c>
      <c r="E29" s="54">
        <v>13000</v>
      </c>
      <c r="F29" s="66">
        <f t="shared" si="0"/>
        <v>13000</v>
      </c>
    </row>
    <row r="30" spans="1:6" ht="20.25" customHeight="1">
      <c r="A30" s="45">
        <v>13</v>
      </c>
      <c r="B30" s="55" t="s">
        <v>40</v>
      </c>
      <c r="C30" s="47" t="s">
        <v>32</v>
      </c>
      <c r="D30" s="48">
        <v>30</v>
      </c>
      <c r="E30" s="54">
        <v>580</v>
      </c>
      <c r="F30" s="66">
        <f t="shared" si="0"/>
        <v>17400</v>
      </c>
    </row>
    <row r="31" spans="1:6" ht="23.25" customHeight="1">
      <c r="A31" s="45">
        <v>15</v>
      </c>
      <c r="B31" s="46" t="s">
        <v>41</v>
      </c>
      <c r="C31" s="47" t="s">
        <v>33</v>
      </c>
      <c r="D31" s="48">
        <v>160</v>
      </c>
      <c r="E31" s="54">
        <v>122</v>
      </c>
      <c r="F31" s="66">
        <f t="shared" si="0"/>
        <v>19520</v>
      </c>
    </row>
    <row r="32" spans="1:6" ht="19.5" customHeight="1">
      <c r="A32" s="45">
        <v>16</v>
      </c>
      <c r="B32" s="46" t="s">
        <v>42</v>
      </c>
      <c r="C32" s="47" t="s">
        <v>43</v>
      </c>
      <c r="D32" s="48">
        <v>30</v>
      </c>
      <c r="E32" s="54">
        <v>788</v>
      </c>
      <c r="F32" s="66">
        <f t="shared" si="0"/>
        <v>23640</v>
      </c>
    </row>
    <row r="33" spans="1:6" ht="23.25" customHeight="1">
      <c r="A33" s="45">
        <v>17</v>
      </c>
      <c r="B33" s="46" t="s">
        <v>44</v>
      </c>
      <c r="C33" s="47" t="s">
        <v>33</v>
      </c>
      <c r="D33" s="48">
        <v>30</v>
      </c>
      <c r="E33" s="54">
        <v>126</v>
      </c>
      <c r="F33" s="66">
        <f t="shared" si="0"/>
        <v>3780</v>
      </c>
    </row>
    <row r="34" spans="1:6" ht="23.25" customHeight="1">
      <c r="A34" s="45">
        <v>18</v>
      </c>
      <c r="B34" s="46" t="s">
        <v>45</v>
      </c>
      <c r="C34" s="47" t="s">
        <v>33</v>
      </c>
      <c r="D34" s="48">
        <v>1</v>
      </c>
      <c r="E34" s="54">
        <v>5200</v>
      </c>
      <c r="F34" s="66">
        <f t="shared" si="0"/>
        <v>5200</v>
      </c>
    </row>
    <row r="35" spans="1:6" ht="19.5" customHeight="1">
      <c r="A35" s="45">
        <v>19</v>
      </c>
      <c r="B35" s="46" t="s">
        <v>46</v>
      </c>
      <c r="C35" s="47" t="s">
        <v>32</v>
      </c>
      <c r="D35" s="48">
        <v>140</v>
      </c>
      <c r="E35" s="54">
        <v>420</v>
      </c>
      <c r="F35" s="66">
        <f t="shared" si="0"/>
        <v>58800</v>
      </c>
    </row>
    <row r="36" spans="1:6" ht="21.75" customHeight="1">
      <c r="A36" s="45"/>
      <c r="B36" s="46"/>
      <c r="C36" s="47"/>
      <c r="D36" s="48"/>
      <c r="E36" s="54"/>
      <c r="F36" s="66"/>
    </row>
    <row r="37" spans="1:6" ht="114" customHeight="1">
      <c r="A37" s="82"/>
      <c r="B37" s="83" t="s">
        <v>97</v>
      </c>
      <c r="C37" s="84"/>
      <c r="D37" s="85"/>
      <c r="E37" s="85"/>
      <c r="F37" s="177">
        <f>F38</f>
        <v>26800</v>
      </c>
    </row>
    <row r="38" spans="1:6" ht="21.75" customHeight="1">
      <c r="A38" s="172" t="s">
        <v>71</v>
      </c>
      <c r="B38" s="173" t="s">
        <v>72</v>
      </c>
      <c r="C38" s="174" t="s">
        <v>73</v>
      </c>
      <c r="D38" s="48">
        <v>1</v>
      </c>
      <c r="E38" s="49">
        <v>26800</v>
      </c>
      <c r="F38" s="66">
        <f>D38*E38</f>
        <v>26800</v>
      </c>
    </row>
    <row r="39" spans="1:6" ht="21.75" customHeight="1">
      <c r="A39" s="172"/>
      <c r="B39" s="173"/>
      <c r="C39" s="174"/>
      <c r="D39" s="48"/>
      <c r="E39" s="54"/>
      <c r="F39" s="66"/>
    </row>
    <row r="40" spans="1:6" ht="21.75" customHeight="1">
      <c r="A40" s="120"/>
      <c r="B40" s="87" t="s">
        <v>96</v>
      </c>
      <c r="C40" s="84"/>
      <c r="D40" s="85"/>
      <c r="E40" s="85"/>
      <c r="F40" s="186">
        <f>SUM(F41:F55)</f>
        <v>18930</v>
      </c>
    </row>
    <row r="41" spans="1:6" ht="39" customHeight="1">
      <c r="A41" s="175">
        <v>1</v>
      </c>
      <c r="B41" s="173" t="s">
        <v>74</v>
      </c>
      <c r="C41" s="174" t="s">
        <v>75</v>
      </c>
      <c r="D41" s="48">
        <v>2</v>
      </c>
      <c r="E41" s="49">
        <v>800</v>
      </c>
      <c r="F41" s="66">
        <f aca="true" t="shared" si="1" ref="F41:F55">D41*E41</f>
        <v>1600</v>
      </c>
    </row>
    <row r="42" spans="1:6" ht="21.75" customHeight="1">
      <c r="A42" s="175">
        <v>2</v>
      </c>
      <c r="B42" s="173" t="s">
        <v>76</v>
      </c>
      <c r="C42" s="174" t="s">
        <v>75</v>
      </c>
      <c r="D42" s="48">
        <v>1</v>
      </c>
      <c r="E42" s="49">
        <v>900</v>
      </c>
      <c r="F42" s="66">
        <f t="shared" si="1"/>
        <v>900</v>
      </c>
    </row>
    <row r="43" spans="1:6" ht="21.75" customHeight="1">
      <c r="A43" s="175">
        <v>3</v>
      </c>
      <c r="B43" s="173" t="s">
        <v>77</v>
      </c>
      <c r="C43" s="174" t="s">
        <v>75</v>
      </c>
      <c r="D43" s="48">
        <v>2</v>
      </c>
      <c r="E43" s="49">
        <v>300</v>
      </c>
      <c r="F43" s="66">
        <f t="shared" si="1"/>
        <v>600</v>
      </c>
    </row>
    <row r="44" spans="1:6" ht="21.75" customHeight="1">
      <c r="A44" s="175">
        <v>4</v>
      </c>
      <c r="B44" s="173" t="s">
        <v>78</v>
      </c>
      <c r="C44" s="174" t="s">
        <v>75</v>
      </c>
      <c r="D44" s="48">
        <v>2</v>
      </c>
      <c r="E44" s="49">
        <v>320</v>
      </c>
      <c r="F44" s="66">
        <f t="shared" si="1"/>
        <v>640</v>
      </c>
    </row>
    <row r="45" spans="1:6" ht="47.25" customHeight="1">
      <c r="A45" s="175">
        <v>5</v>
      </c>
      <c r="B45" s="173" t="s">
        <v>79</v>
      </c>
      <c r="C45" s="174" t="s">
        <v>75</v>
      </c>
      <c r="D45" s="48">
        <v>1</v>
      </c>
      <c r="E45" s="49">
        <v>1350</v>
      </c>
      <c r="F45" s="66">
        <f t="shared" si="1"/>
        <v>1350</v>
      </c>
    </row>
    <row r="46" spans="1:6" ht="21.75" customHeight="1">
      <c r="A46" s="175">
        <v>6</v>
      </c>
      <c r="B46" s="173" t="s">
        <v>80</v>
      </c>
      <c r="C46" s="174" t="s">
        <v>75</v>
      </c>
      <c r="D46" s="48">
        <v>6</v>
      </c>
      <c r="E46" s="49">
        <v>200</v>
      </c>
      <c r="F46" s="66">
        <f t="shared" si="1"/>
        <v>1200</v>
      </c>
    </row>
    <row r="47" spans="1:6" ht="21.75" customHeight="1">
      <c r="A47" s="175">
        <v>7</v>
      </c>
      <c r="B47" s="173" t="s">
        <v>81</v>
      </c>
      <c r="C47" s="174" t="s">
        <v>75</v>
      </c>
      <c r="D47" s="48">
        <v>12</v>
      </c>
      <c r="E47" s="49">
        <v>5</v>
      </c>
      <c r="F47" s="66">
        <f t="shared" si="1"/>
        <v>60</v>
      </c>
    </row>
    <row r="48" spans="1:6" ht="21.75" customHeight="1">
      <c r="A48" s="175">
        <v>8</v>
      </c>
      <c r="B48" s="173" t="s">
        <v>82</v>
      </c>
      <c r="C48" s="174" t="s">
        <v>75</v>
      </c>
      <c r="D48" s="48">
        <v>3</v>
      </c>
      <c r="E48" s="49">
        <v>600</v>
      </c>
      <c r="F48" s="66">
        <f t="shared" si="1"/>
        <v>1800</v>
      </c>
    </row>
    <row r="49" spans="1:6" ht="21.75" customHeight="1">
      <c r="A49" s="175">
        <v>9</v>
      </c>
      <c r="B49" s="173" t="s">
        <v>83</v>
      </c>
      <c r="C49" s="174" t="s">
        <v>75</v>
      </c>
      <c r="D49" s="48">
        <v>1</v>
      </c>
      <c r="E49" s="49">
        <v>150</v>
      </c>
      <c r="F49" s="66">
        <f t="shared" si="1"/>
        <v>150</v>
      </c>
    </row>
    <row r="50" spans="1:6" ht="21.75" customHeight="1">
      <c r="A50" s="175">
        <v>10</v>
      </c>
      <c r="B50" s="173" t="s">
        <v>84</v>
      </c>
      <c r="C50" s="174" t="s">
        <v>75</v>
      </c>
      <c r="D50" s="48">
        <v>64</v>
      </c>
      <c r="E50" s="49">
        <v>10</v>
      </c>
      <c r="F50" s="66">
        <f t="shared" si="1"/>
        <v>640</v>
      </c>
    </row>
    <row r="51" spans="1:6" ht="21.75" customHeight="1">
      <c r="A51" s="175">
        <v>11</v>
      </c>
      <c r="B51" s="173" t="s">
        <v>85</v>
      </c>
      <c r="C51" s="174" t="s">
        <v>75</v>
      </c>
      <c r="D51" s="48">
        <v>8</v>
      </c>
      <c r="E51" s="49">
        <v>520</v>
      </c>
      <c r="F51" s="66">
        <f t="shared" si="1"/>
        <v>4160</v>
      </c>
    </row>
    <row r="52" spans="1:6" ht="21.75" customHeight="1">
      <c r="A52" s="175">
        <v>12</v>
      </c>
      <c r="B52" s="176" t="s">
        <v>86</v>
      </c>
      <c r="C52" s="174" t="s">
        <v>75</v>
      </c>
      <c r="D52" s="48">
        <v>1</v>
      </c>
      <c r="E52" s="49">
        <v>240</v>
      </c>
      <c r="F52" s="66">
        <f t="shared" si="1"/>
        <v>240</v>
      </c>
    </row>
    <row r="53" spans="1:6" ht="21.75" customHeight="1">
      <c r="A53" s="175">
        <v>13</v>
      </c>
      <c r="B53" s="176" t="s">
        <v>87</v>
      </c>
      <c r="C53" s="174" t="s">
        <v>75</v>
      </c>
      <c r="D53" s="48">
        <v>1</v>
      </c>
      <c r="E53" s="49">
        <v>90</v>
      </c>
      <c r="F53" s="66">
        <f t="shared" si="1"/>
        <v>90</v>
      </c>
    </row>
    <row r="54" spans="1:11" ht="21.75" customHeight="1">
      <c r="A54" s="175">
        <v>14</v>
      </c>
      <c r="B54" s="176" t="s">
        <v>88</v>
      </c>
      <c r="C54" s="174" t="s">
        <v>75</v>
      </c>
      <c r="D54" s="48">
        <v>1</v>
      </c>
      <c r="E54" s="49">
        <v>1500</v>
      </c>
      <c r="F54" s="66">
        <f t="shared" si="1"/>
        <v>1500</v>
      </c>
      <c r="I54" s="178">
        <f>F37+F40</f>
        <v>45730</v>
      </c>
      <c r="K54" s="178">
        <f>I54*(361008/363108)</f>
        <v>45465.52496777818</v>
      </c>
    </row>
    <row r="55" spans="1:6" ht="21.75" customHeight="1">
      <c r="A55" s="175">
        <v>15</v>
      </c>
      <c r="B55" s="176" t="s">
        <v>89</v>
      </c>
      <c r="C55" s="174" t="s">
        <v>90</v>
      </c>
      <c r="D55" s="48">
        <v>1</v>
      </c>
      <c r="E55" s="49">
        <v>4000</v>
      </c>
      <c r="F55" s="66">
        <f t="shared" si="1"/>
        <v>4000</v>
      </c>
    </row>
    <row r="56" spans="1:6" ht="21.75" customHeight="1">
      <c r="A56" s="45"/>
      <c r="B56" s="46"/>
      <c r="C56" s="47"/>
      <c r="D56" s="48"/>
      <c r="E56" s="54"/>
      <c r="F56" s="66"/>
    </row>
    <row r="57" spans="1:6" ht="51" customHeight="1">
      <c r="A57" s="82"/>
      <c r="B57" s="83" t="s">
        <v>53</v>
      </c>
      <c r="C57" s="84"/>
      <c r="D57" s="85"/>
      <c r="E57" s="85"/>
      <c r="F57" s="177">
        <f>SUM(F58,F62,F65)</f>
        <v>15219.599500000002</v>
      </c>
    </row>
    <row r="58" spans="1:6" ht="21.75" customHeight="1">
      <c r="A58" s="179"/>
      <c r="B58" s="180" t="s">
        <v>54</v>
      </c>
      <c r="C58" s="181"/>
      <c r="D58" s="182"/>
      <c r="E58" s="183"/>
      <c r="F58" s="183">
        <f>SUM(F59:F60)</f>
        <v>1832.6249999999998</v>
      </c>
    </row>
    <row r="59" spans="1:6" ht="40.5">
      <c r="A59" s="45"/>
      <c r="B59" s="46" t="s">
        <v>55</v>
      </c>
      <c r="C59" s="47" t="s">
        <v>10</v>
      </c>
      <c r="D59" s="48">
        <v>3.65</v>
      </c>
      <c r="E59" s="54">
        <v>71.7</v>
      </c>
      <c r="F59" s="66">
        <f>D59*E59</f>
        <v>261.705</v>
      </c>
    </row>
    <row r="60" spans="1:6" ht="101.25">
      <c r="A60" s="45"/>
      <c r="B60" s="46" t="s">
        <v>56</v>
      </c>
      <c r="C60" s="47" t="s">
        <v>57</v>
      </c>
      <c r="D60" s="48">
        <v>18.24</v>
      </c>
      <c r="E60" s="54">
        <v>86.125</v>
      </c>
      <c r="F60" s="66">
        <f>D60*E60</f>
        <v>1570.9199999999998</v>
      </c>
    </row>
    <row r="61" spans="1:6" ht="21.75" customHeight="1">
      <c r="A61" s="45"/>
      <c r="B61" s="46"/>
      <c r="C61" s="47"/>
      <c r="D61" s="48"/>
      <c r="E61" s="54"/>
      <c r="F61" s="66"/>
    </row>
    <row r="62" spans="1:6" ht="21.75" customHeight="1">
      <c r="A62" s="179"/>
      <c r="B62" s="180" t="s">
        <v>58</v>
      </c>
      <c r="C62" s="181"/>
      <c r="D62" s="182"/>
      <c r="E62" s="184"/>
      <c r="F62" s="185">
        <f>F63</f>
        <v>3972.0800000000004</v>
      </c>
    </row>
    <row r="63" spans="1:6" ht="40.5">
      <c r="A63" s="45"/>
      <c r="B63" s="46" t="s">
        <v>53</v>
      </c>
      <c r="C63" s="47" t="s">
        <v>60</v>
      </c>
      <c r="D63" s="48">
        <v>34.6</v>
      </c>
      <c r="E63" s="54">
        <v>114.80000000000001</v>
      </c>
      <c r="F63" s="66">
        <f>D63*E63</f>
        <v>3972.0800000000004</v>
      </c>
    </row>
    <row r="64" spans="1:6" ht="21.75" customHeight="1">
      <c r="A64" s="45"/>
      <c r="B64" s="46"/>
      <c r="C64" s="47"/>
      <c r="D64" s="48"/>
      <c r="E64" s="54"/>
      <c r="F64" s="66"/>
    </row>
    <row r="65" spans="1:6" ht="33.75" customHeight="1">
      <c r="A65" s="179"/>
      <c r="B65" s="180" t="s">
        <v>61</v>
      </c>
      <c r="C65" s="181"/>
      <c r="D65" s="182"/>
      <c r="E65" s="184"/>
      <c r="F65" s="185">
        <f>SUM(F66:F71)</f>
        <v>9414.894500000002</v>
      </c>
    </row>
    <row r="66" spans="1:6" ht="54.75" customHeight="1">
      <c r="A66" s="45"/>
      <c r="B66" s="46" t="s">
        <v>62</v>
      </c>
      <c r="C66" s="47" t="s">
        <v>57</v>
      </c>
      <c r="D66" s="48">
        <v>9.6</v>
      </c>
      <c r="E66" s="54">
        <v>51.4875</v>
      </c>
      <c r="F66" s="66">
        <f aca="true" t="shared" si="2" ref="F66:F71">D66*E66</f>
        <v>494.28</v>
      </c>
    </row>
    <row r="67" spans="1:6" ht="63.75" customHeight="1">
      <c r="A67" s="45"/>
      <c r="B67" s="46" t="s">
        <v>63</v>
      </c>
      <c r="C67" s="47" t="s">
        <v>10</v>
      </c>
      <c r="D67" s="48">
        <v>1.08</v>
      </c>
      <c r="E67" s="54">
        <v>341.65</v>
      </c>
      <c r="F67" s="66">
        <f t="shared" si="2"/>
        <v>368.982</v>
      </c>
    </row>
    <row r="68" spans="1:6" ht="42.75" customHeight="1">
      <c r="A68" s="45"/>
      <c r="B68" s="46" t="s">
        <v>65</v>
      </c>
      <c r="C68" s="47" t="s">
        <v>10</v>
      </c>
      <c r="D68" s="48">
        <v>1.08</v>
      </c>
      <c r="E68" s="54">
        <v>118.9875</v>
      </c>
      <c r="F68" s="66">
        <f t="shared" si="2"/>
        <v>128.50650000000002</v>
      </c>
    </row>
    <row r="69" spans="1:6" ht="40.5" customHeight="1">
      <c r="A69" s="45"/>
      <c r="B69" s="46" t="s">
        <v>66</v>
      </c>
      <c r="C69" s="47" t="s">
        <v>67</v>
      </c>
      <c r="D69" s="48">
        <v>13.72</v>
      </c>
      <c r="E69" s="54">
        <v>14.675</v>
      </c>
      <c r="F69" s="66">
        <f t="shared" si="2"/>
        <v>201.341</v>
      </c>
    </row>
    <row r="70" spans="1:6" ht="88.5" customHeight="1">
      <c r="A70" s="45"/>
      <c r="B70" s="46" t="s">
        <v>68</v>
      </c>
      <c r="C70" s="47" t="s">
        <v>67</v>
      </c>
      <c r="D70" s="48">
        <v>29.6</v>
      </c>
      <c r="E70" s="54">
        <v>10.0375</v>
      </c>
      <c r="F70" s="66">
        <f t="shared" si="2"/>
        <v>297.11</v>
      </c>
    </row>
    <row r="71" spans="1:6" ht="85.5" customHeight="1">
      <c r="A71" s="45"/>
      <c r="B71" s="46" t="s">
        <v>70</v>
      </c>
      <c r="C71" s="47" t="s">
        <v>57</v>
      </c>
      <c r="D71" s="48">
        <v>22</v>
      </c>
      <c r="E71" s="54">
        <v>360.21250000000003</v>
      </c>
      <c r="F71" s="66">
        <f t="shared" si="2"/>
        <v>7924.675000000001</v>
      </c>
    </row>
    <row r="72" spans="1:6" ht="21.75" customHeight="1">
      <c r="A72" s="45"/>
      <c r="B72" s="46"/>
      <c r="C72" s="47"/>
      <c r="D72" s="48"/>
      <c r="E72" s="54"/>
      <c r="F72" s="66"/>
    </row>
    <row r="73" spans="1:6" ht="27.75" customHeight="1">
      <c r="A73" s="202" t="s">
        <v>11</v>
      </c>
      <c r="B73" s="203"/>
      <c r="C73" s="203"/>
      <c r="D73" s="203"/>
      <c r="E73" s="203"/>
      <c r="F73" s="71">
        <f>SUM(F15,F18,F37,F40,F57)</f>
        <v>449189.5995</v>
      </c>
    </row>
    <row r="74" spans="1:6" ht="19.5" thickBot="1">
      <c r="A74" s="39"/>
      <c r="B74" s="40"/>
      <c r="C74" s="41"/>
      <c r="D74" s="42"/>
      <c r="E74" s="43"/>
      <c r="F74" s="42"/>
    </row>
    <row r="77" ht="12.75"/>
    <row r="78" ht="12.75"/>
    <row r="80" ht="12.75"/>
    <row r="81" ht="12.75"/>
    <row r="82" ht="12.75"/>
  </sheetData>
  <sheetProtection/>
  <mergeCells count="13">
    <mergeCell ref="A12:B13"/>
    <mergeCell ref="A73:E73"/>
    <mergeCell ref="A10:B10"/>
    <mergeCell ref="C11:C14"/>
    <mergeCell ref="D11:D14"/>
    <mergeCell ref="E11:F13"/>
    <mergeCell ref="A11:B11"/>
    <mergeCell ref="A1:F1"/>
    <mergeCell ref="A2:F7"/>
    <mergeCell ref="A8:B8"/>
    <mergeCell ref="C8:F8"/>
    <mergeCell ref="A9:B9"/>
    <mergeCell ref="C9:F9"/>
  </mergeCells>
  <printOptions horizontalCentered="1"/>
  <pageMargins left="0.5118110236220472" right="0.5118110236220472" top="1.3385826771653544" bottom="0.7874015748031497" header="0.15748031496062992" footer="0.31496062992125984"/>
  <pageSetup fitToHeight="0" fitToWidth="1" horizontalDpi="600" verticalDpi="600" orientation="portrait" paperSize="9" scale="52" r:id="rId2"/>
  <headerFooter>
    <oddFooter>&amp;CPágina &amp;P de &amp;N</oddFooter>
  </headerFooter>
  <rowBreaks count="1" manualBreakCount="1">
    <brk id="60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48.7109375" style="122" customWidth="1"/>
    <col min="2" max="2" width="13.140625" style="122" customWidth="1"/>
    <col min="3" max="3" width="13.421875" style="122" customWidth="1"/>
    <col min="4" max="4" width="10.57421875" style="122" customWidth="1"/>
    <col min="5" max="5" width="13.7109375" style="122" customWidth="1"/>
    <col min="6" max="6" width="10.7109375" style="122" customWidth="1"/>
    <col min="7" max="7" width="13.8515625" style="122" customWidth="1"/>
    <col min="8" max="8" width="11.421875" style="122" customWidth="1"/>
    <col min="9" max="9" width="13.7109375" style="122" customWidth="1"/>
    <col min="10" max="10" width="11.57421875" style="122" customWidth="1"/>
    <col min="11" max="11" width="13.28125" style="122" customWidth="1"/>
    <col min="12" max="12" width="11.421875" style="122" customWidth="1"/>
    <col min="13" max="13" width="13.28125" style="122" customWidth="1"/>
    <col min="14" max="14" width="9.57421875" style="122" customWidth="1"/>
    <col min="15" max="16384" width="9.140625" style="122" customWidth="1"/>
  </cols>
  <sheetData>
    <row r="1" spans="1:14" ht="12.75" customHeight="1">
      <c r="A1" s="221" t="s">
        <v>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/>
    </row>
    <row r="2" spans="1:14" ht="12.75" customHeight="1">
      <c r="A2" s="224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6"/>
    </row>
    <row r="3" spans="1:14" ht="13.5" customHeight="1" thickBot="1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9"/>
    </row>
    <row r="4" spans="1:14" ht="16.5" thickBot="1">
      <c r="A4" s="12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</row>
    <row r="5" spans="1:14" ht="17.25" customHeight="1">
      <c r="A5" s="134" t="s">
        <v>122</v>
      </c>
      <c r="B5" s="135"/>
      <c r="C5" s="135"/>
      <c r="D5" s="135"/>
      <c r="E5" s="136"/>
      <c r="F5" s="136"/>
      <c r="G5" s="136"/>
      <c r="H5" s="136"/>
      <c r="I5" s="137"/>
      <c r="J5" s="230"/>
      <c r="K5" s="230"/>
      <c r="L5" s="230"/>
      <c r="M5" s="230"/>
      <c r="N5" s="138"/>
    </row>
    <row r="6" spans="1:14" ht="12.75">
      <c r="A6" s="155" t="s">
        <v>120</v>
      </c>
      <c r="B6" s="156"/>
      <c r="C6" s="140"/>
      <c r="D6" s="140"/>
      <c r="E6" s="141"/>
      <c r="F6" s="141"/>
      <c r="G6" s="141"/>
      <c r="H6" s="141"/>
      <c r="I6" s="142"/>
      <c r="J6" s="216"/>
      <c r="K6" s="216"/>
      <c r="L6" s="216"/>
      <c r="M6" s="216"/>
      <c r="N6" s="143"/>
    </row>
    <row r="7" spans="1:14" ht="13.5" customHeight="1" thickBot="1">
      <c r="A7" s="144" t="str">
        <f>'[2]ORÇAMENTO FINAL_DEFINITIVO'!A4:B4</f>
        <v>MUNICÍPIO : JACIARA - MT.</v>
      </c>
      <c r="B7" s="145"/>
      <c r="C7" s="145"/>
      <c r="D7" s="145"/>
      <c r="E7" s="146"/>
      <c r="F7" s="146"/>
      <c r="G7" s="146"/>
      <c r="H7" s="146"/>
      <c r="I7" s="147"/>
      <c r="J7" s="217"/>
      <c r="K7" s="217"/>
      <c r="L7" s="217"/>
      <c r="M7" s="217"/>
      <c r="N7" s="148"/>
    </row>
    <row r="8" spans="1:14" ht="13.5" customHeight="1">
      <c r="A8" s="139"/>
      <c r="B8" s="151"/>
      <c r="C8" s="151"/>
      <c r="D8" s="151"/>
      <c r="E8" s="152"/>
      <c r="F8" s="152"/>
      <c r="G8" s="152"/>
      <c r="H8" s="152"/>
      <c r="I8" s="153"/>
      <c r="J8" s="154"/>
      <c r="K8" s="154"/>
      <c r="L8" s="154"/>
      <c r="M8" s="154"/>
      <c r="N8" s="143"/>
    </row>
    <row r="9" spans="1:14" ht="13.5" thickBot="1">
      <c r="A9" s="147" t="s">
        <v>112</v>
      </c>
      <c r="B9" s="157">
        <v>44021</v>
      </c>
      <c r="C9" s="124"/>
      <c r="D9" s="124"/>
      <c r="E9" s="124"/>
      <c r="F9" s="124"/>
      <c r="G9" s="124"/>
      <c r="H9" s="124"/>
      <c r="I9" s="124"/>
      <c r="J9" s="126"/>
      <c r="K9" s="126"/>
      <c r="L9" s="126"/>
      <c r="M9" s="124"/>
      <c r="N9" s="125"/>
    </row>
    <row r="10" spans="1:14" ht="12.75">
      <c r="A10" s="218" t="s">
        <v>113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20"/>
    </row>
    <row r="11" spans="1:14" ht="12.75">
      <c r="A11" s="127" t="s">
        <v>16</v>
      </c>
      <c r="B11" s="128" t="s">
        <v>17</v>
      </c>
      <c r="C11" s="129" t="s">
        <v>114</v>
      </c>
      <c r="D11" s="130" t="s">
        <v>19</v>
      </c>
      <c r="E11" s="131" t="s">
        <v>115</v>
      </c>
      <c r="F11" s="132" t="s">
        <v>19</v>
      </c>
      <c r="G11" s="129" t="s">
        <v>116</v>
      </c>
      <c r="H11" s="130" t="s">
        <v>19</v>
      </c>
      <c r="I11" s="131" t="s">
        <v>117</v>
      </c>
      <c r="J11" s="131" t="s">
        <v>19</v>
      </c>
      <c r="K11" s="129" t="s">
        <v>121</v>
      </c>
      <c r="L11" s="130" t="s">
        <v>19</v>
      </c>
      <c r="M11" s="128" t="s">
        <v>118</v>
      </c>
      <c r="N11" s="133" t="s">
        <v>19</v>
      </c>
    </row>
    <row r="12" spans="1:14" ht="18" customHeight="1">
      <c r="A12" s="158" t="s">
        <v>7</v>
      </c>
      <c r="B12" s="159">
        <v>9600</v>
      </c>
      <c r="C12" s="160">
        <f>($B12*D12/100)</f>
        <v>4800</v>
      </c>
      <c r="D12" s="160">
        <v>50</v>
      </c>
      <c r="E12" s="161">
        <f>($B12*F12/100)</f>
        <v>0</v>
      </c>
      <c r="F12" s="161">
        <v>0</v>
      </c>
      <c r="G12" s="160">
        <f>($B12*H12/100)</f>
        <v>0</v>
      </c>
      <c r="H12" s="160">
        <v>0</v>
      </c>
      <c r="I12" s="161">
        <f>($B12*J12/100)</f>
        <v>0</v>
      </c>
      <c r="J12" s="161">
        <v>0</v>
      </c>
      <c r="K12" s="160">
        <f>($B12*L12/100)</f>
        <v>4800</v>
      </c>
      <c r="L12" s="160">
        <v>50</v>
      </c>
      <c r="M12" s="162">
        <f>ROUND(SUM(C12,E12,G12,I12,K12),2)</f>
        <v>9600</v>
      </c>
      <c r="N12" s="163">
        <f>ROUND(M12/$B$18*100,2)</f>
        <v>2.14</v>
      </c>
    </row>
    <row r="13" spans="1:14" ht="25.5">
      <c r="A13" s="171" t="s">
        <v>27</v>
      </c>
      <c r="B13" s="159">
        <v>378640</v>
      </c>
      <c r="C13" s="160">
        <f>($B13*D13/100)</f>
        <v>75728</v>
      </c>
      <c r="D13" s="160">
        <v>20</v>
      </c>
      <c r="E13" s="161">
        <f>($B13*F13/100)</f>
        <v>75728</v>
      </c>
      <c r="F13" s="161">
        <v>20</v>
      </c>
      <c r="G13" s="160">
        <f>($B13*H13/100)</f>
        <v>75728</v>
      </c>
      <c r="H13" s="160">
        <v>20</v>
      </c>
      <c r="I13" s="161">
        <f>($B13*J13/100)</f>
        <v>75728</v>
      </c>
      <c r="J13" s="161">
        <v>20</v>
      </c>
      <c r="K13" s="160">
        <f>($B13*L13/100)</f>
        <v>75728</v>
      </c>
      <c r="L13" s="160">
        <v>20</v>
      </c>
      <c r="M13" s="162">
        <f>ROUND(SUM(C13,E13,G13,I13,K13),2)</f>
        <v>378640</v>
      </c>
      <c r="N13" s="163">
        <f>ROUND(M13/$B$18*100,2)</f>
        <v>84.29</v>
      </c>
    </row>
    <row r="14" spans="1:14" ht="76.5">
      <c r="A14" s="187" t="s">
        <v>126</v>
      </c>
      <c r="B14" s="159">
        <v>26800</v>
      </c>
      <c r="C14" s="188" t="s">
        <v>105</v>
      </c>
      <c r="D14" s="160" t="s">
        <v>105</v>
      </c>
      <c r="E14" s="189" t="s">
        <v>105</v>
      </c>
      <c r="F14" s="161" t="s">
        <v>105</v>
      </c>
      <c r="G14" s="188" t="s">
        <v>105</v>
      </c>
      <c r="H14" s="160" t="s">
        <v>105</v>
      </c>
      <c r="I14" s="161">
        <f>($B14*J14/100)</f>
        <v>13400</v>
      </c>
      <c r="J14" s="161">
        <v>50</v>
      </c>
      <c r="K14" s="160">
        <f>($B14*L14/100)</f>
        <v>13400</v>
      </c>
      <c r="L14" s="160">
        <v>50</v>
      </c>
      <c r="M14" s="162">
        <f>ROUND(SUM(C14,E14,G14,I14,K14),2)</f>
        <v>26800</v>
      </c>
      <c r="N14" s="163">
        <f>ROUND(M14/$B$18*100,2)</f>
        <v>5.97</v>
      </c>
    </row>
    <row r="15" spans="1:14" ht="12.75">
      <c r="A15" s="187" t="s">
        <v>127</v>
      </c>
      <c r="B15" s="159">
        <v>18930</v>
      </c>
      <c r="C15" s="188" t="s">
        <v>105</v>
      </c>
      <c r="D15" s="160" t="s">
        <v>105</v>
      </c>
      <c r="E15" s="189" t="s">
        <v>105</v>
      </c>
      <c r="F15" s="161" t="s">
        <v>105</v>
      </c>
      <c r="G15" s="188" t="s">
        <v>105</v>
      </c>
      <c r="H15" s="160" t="s">
        <v>105</v>
      </c>
      <c r="I15" s="161">
        <f>($B15*J15/100)</f>
        <v>9465</v>
      </c>
      <c r="J15" s="161">
        <v>50</v>
      </c>
      <c r="K15" s="160">
        <f>($B15*L15/100)</f>
        <v>9465</v>
      </c>
      <c r="L15" s="160">
        <v>50</v>
      </c>
      <c r="M15" s="162">
        <f>ROUND(SUM(C15,E15,G15,I15,K15),2)</f>
        <v>18930</v>
      </c>
      <c r="N15" s="163">
        <f>ROUND(M15/$B$18*100,2)</f>
        <v>4.21</v>
      </c>
    </row>
    <row r="16" spans="1:14" ht="25.5">
      <c r="A16" s="187" t="s">
        <v>53</v>
      </c>
      <c r="B16" s="159">
        <v>15219.599500000002</v>
      </c>
      <c r="C16" s="188" t="s">
        <v>105</v>
      </c>
      <c r="D16" s="160" t="s">
        <v>105</v>
      </c>
      <c r="E16" s="189" t="s">
        <v>105</v>
      </c>
      <c r="F16" s="161" t="s">
        <v>105</v>
      </c>
      <c r="G16" s="188" t="s">
        <v>105</v>
      </c>
      <c r="H16" s="160" t="s">
        <v>105</v>
      </c>
      <c r="I16" s="161">
        <f>($B16*J16/100)</f>
        <v>7609.799750000001</v>
      </c>
      <c r="J16" s="161">
        <v>50</v>
      </c>
      <c r="K16" s="160">
        <f>($B16*L16/100)</f>
        <v>7609.799750000001</v>
      </c>
      <c r="L16" s="160">
        <v>50</v>
      </c>
      <c r="M16" s="162">
        <f>ROUND(SUM(C16,E16,G16,I16,K16),2)</f>
        <v>15219.6</v>
      </c>
      <c r="N16" s="163">
        <f>ROUND(M16/$B$18*100,2)</f>
        <v>3.39</v>
      </c>
    </row>
    <row r="17" spans="1:14" ht="13.5" thickBot="1">
      <c r="A17" s="164" t="s">
        <v>24</v>
      </c>
      <c r="B17" s="165">
        <f>SUM(B12:B16)</f>
        <v>449189.5995</v>
      </c>
      <c r="C17" s="165">
        <f>TRUNC(SUM(C12:C13),2)</f>
        <v>80528</v>
      </c>
      <c r="D17" s="166">
        <f>TRUNC((C17/$B$18)*100,2)</f>
        <v>17.92</v>
      </c>
      <c r="E17" s="165">
        <f>TRUNC(SUM(E12:E13),2)</f>
        <v>75728</v>
      </c>
      <c r="F17" s="166">
        <f>(E17/$B$18)*100</f>
        <v>16.85880529831813</v>
      </c>
      <c r="G17" s="165">
        <f>TRUNC(SUM(G12:G13),2)</f>
        <v>75728</v>
      </c>
      <c r="H17" s="166">
        <f>(G17/$B$18)*100</f>
        <v>16.85880529831813</v>
      </c>
      <c r="I17" s="165">
        <f>TRUNC(SUM(I12:I13),2)</f>
        <v>75728</v>
      </c>
      <c r="J17" s="166">
        <f>(I17/$B$18)*100</f>
        <v>16.85880529831813</v>
      </c>
      <c r="K17" s="165">
        <f>TRUNC(SUM(K12:K13),2)</f>
        <v>80528</v>
      </c>
      <c r="L17" s="166">
        <f>(K17/$B$18)*100</f>
        <v>17.92739637997785</v>
      </c>
      <c r="M17" s="165">
        <f>TRUNC(SUM(M12:M16),2)</f>
        <v>449189.6</v>
      </c>
      <c r="N17" s="167">
        <f>SUM(N12:N13)</f>
        <v>86.43</v>
      </c>
    </row>
    <row r="18" spans="1:14" ht="13.5" thickBot="1">
      <c r="A18" s="164" t="s">
        <v>25</v>
      </c>
      <c r="B18" s="168">
        <f>SUM(B17:B17)</f>
        <v>449189.5995</v>
      </c>
      <c r="C18" s="168">
        <f>SUM(C17:C17)</f>
        <v>80528</v>
      </c>
      <c r="D18" s="169">
        <f>(C18/$B$18)*100</f>
        <v>17.92739637997785</v>
      </c>
      <c r="E18" s="168">
        <f>C18+E17</f>
        <v>156256</v>
      </c>
      <c r="F18" s="169">
        <f>F17+D18</f>
        <v>34.78620167829598</v>
      </c>
      <c r="G18" s="168">
        <f>E18+G17</f>
        <v>231984</v>
      </c>
      <c r="H18" s="169">
        <f>H17+F18</f>
        <v>51.64500697661411</v>
      </c>
      <c r="I18" s="168">
        <f>G18+I17</f>
        <v>307712</v>
      </c>
      <c r="J18" s="169">
        <f>H18+J17</f>
        <v>68.50381227493224</v>
      </c>
      <c r="K18" s="168">
        <f>I18+K17</f>
        <v>388240</v>
      </c>
      <c r="L18" s="169">
        <f>J18+L17</f>
        <v>86.4312086549101</v>
      </c>
      <c r="M18" s="168">
        <f>SUM(M17:M17)</f>
        <v>449189.6</v>
      </c>
      <c r="N18" s="170">
        <f>(M18/B18)*100</f>
        <v>100.00000011131156</v>
      </c>
    </row>
    <row r="22" ht="12.75"/>
    <row r="23" ht="12.75"/>
    <row r="26" ht="12.75"/>
    <row r="27" ht="12.75"/>
    <row r="28" ht="12.75"/>
    <row r="29" ht="12.75"/>
  </sheetData>
  <sheetProtection/>
  <mergeCells count="5">
    <mergeCell ref="J6:M6"/>
    <mergeCell ref="J7:M7"/>
    <mergeCell ref="A10:N10"/>
    <mergeCell ref="A1:N3"/>
    <mergeCell ref="J5:M5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69" zoomScaleNormal="49" zoomScaleSheetLayoutView="69" zoomScalePageLayoutView="0" workbookViewId="0" topLeftCell="A1">
      <selection activeCell="A11" sqref="A11:G55"/>
    </sheetView>
  </sheetViews>
  <sheetFormatPr defaultColWidth="9.140625" defaultRowHeight="12.75"/>
  <cols>
    <col min="1" max="1" width="23.28125" style="0" bestFit="1" customWidth="1"/>
    <col min="2" max="2" width="91.28125" style="0" customWidth="1"/>
    <col min="3" max="3" width="13.28125" style="0" customWidth="1"/>
    <col min="4" max="4" width="19.00390625" style="0" bestFit="1" customWidth="1"/>
    <col min="5" max="5" width="19.00390625" style="92" customWidth="1"/>
    <col min="6" max="6" width="33.421875" style="92" customWidth="1"/>
    <col min="7" max="7" width="26.00390625" style="0" customWidth="1"/>
  </cols>
  <sheetData>
    <row r="1" spans="1:7" ht="19.5" thickBot="1">
      <c r="A1" s="190"/>
      <c r="B1" s="190"/>
      <c r="C1" s="190"/>
      <c r="D1" s="190"/>
      <c r="E1" s="190"/>
      <c r="F1" s="190"/>
      <c r="G1" s="190"/>
    </row>
    <row r="2" spans="1:7" ht="12.75">
      <c r="A2" s="191" t="s">
        <v>2</v>
      </c>
      <c r="B2" s="192"/>
      <c r="C2" s="192"/>
      <c r="D2" s="192"/>
      <c r="E2" s="192"/>
      <c r="F2" s="192"/>
      <c r="G2" s="192"/>
    </row>
    <row r="3" spans="1:7" ht="12.75">
      <c r="A3" s="193"/>
      <c r="B3" s="194"/>
      <c r="C3" s="194"/>
      <c r="D3" s="194"/>
      <c r="E3" s="194"/>
      <c r="F3" s="194"/>
      <c r="G3" s="194"/>
    </row>
    <row r="4" spans="1:7" ht="12.75">
      <c r="A4" s="193"/>
      <c r="B4" s="194"/>
      <c r="C4" s="194"/>
      <c r="D4" s="194"/>
      <c r="E4" s="194"/>
      <c r="F4" s="194"/>
      <c r="G4" s="194"/>
    </row>
    <row r="5" spans="1:7" ht="12.75">
      <c r="A5" s="193"/>
      <c r="B5" s="194"/>
      <c r="C5" s="194"/>
      <c r="D5" s="194"/>
      <c r="E5" s="194"/>
      <c r="F5" s="194"/>
      <c r="G5" s="194"/>
    </row>
    <row r="6" spans="1:7" ht="12.75">
      <c r="A6" s="193"/>
      <c r="B6" s="194"/>
      <c r="C6" s="194"/>
      <c r="D6" s="194"/>
      <c r="E6" s="194"/>
      <c r="F6" s="194"/>
      <c r="G6" s="194"/>
    </row>
    <row r="7" spans="1:7" ht="12.75">
      <c r="A7" s="193"/>
      <c r="B7" s="194"/>
      <c r="C7" s="194"/>
      <c r="D7" s="194"/>
      <c r="E7" s="194"/>
      <c r="F7" s="194"/>
      <c r="G7" s="194"/>
    </row>
    <row r="8" spans="1:7" ht="20.25">
      <c r="A8" s="195" t="s">
        <v>26</v>
      </c>
      <c r="B8" s="196"/>
      <c r="C8" s="197" t="s">
        <v>12</v>
      </c>
      <c r="D8" s="197"/>
      <c r="E8" s="197"/>
      <c r="F8" s="197"/>
      <c r="G8" s="197"/>
    </row>
    <row r="9" spans="1:7" ht="20.25">
      <c r="A9" s="195" t="s">
        <v>48</v>
      </c>
      <c r="B9" s="196"/>
      <c r="C9" s="197" t="s">
        <v>13</v>
      </c>
      <c r="D9" s="197"/>
      <c r="E9" s="197"/>
      <c r="F9" s="197"/>
      <c r="G9" s="197"/>
    </row>
    <row r="10" spans="1:7" ht="20.25">
      <c r="A10" s="204" t="s">
        <v>49</v>
      </c>
      <c r="B10" s="205"/>
      <c r="C10" s="239" t="s">
        <v>52</v>
      </c>
      <c r="D10" s="239"/>
      <c r="E10" s="239"/>
      <c r="F10" s="239"/>
      <c r="G10" s="239"/>
    </row>
    <row r="11" spans="1:7" ht="27" customHeight="1">
      <c r="A11" s="72"/>
      <c r="B11" s="238" t="s">
        <v>95</v>
      </c>
      <c r="C11" s="238"/>
      <c r="D11" s="238"/>
      <c r="E11" s="238"/>
      <c r="F11" s="238"/>
      <c r="G11" s="99"/>
    </row>
    <row r="12" spans="1:7" ht="19.5">
      <c r="A12" s="56"/>
      <c r="B12" s="57"/>
      <c r="C12" s="206" t="s">
        <v>1</v>
      </c>
      <c r="D12" s="241" t="s">
        <v>6</v>
      </c>
      <c r="E12" s="208" t="s">
        <v>5</v>
      </c>
      <c r="F12" s="242"/>
      <c r="G12" s="209"/>
    </row>
    <row r="13" spans="1:7" ht="12.75" customHeight="1">
      <c r="A13" s="231" t="s">
        <v>98</v>
      </c>
      <c r="B13" s="209"/>
      <c r="C13" s="207"/>
      <c r="D13" s="241"/>
      <c r="E13" s="210"/>
      <c r="F13" s="243"/>
      <c r="G13" s="211"/>
    </row>
    <row r="14" spans="1:7" ht="12.75" customHeight="1">
      <c r="A14" s="232"/>
      <c r="B14" s="213"/>
      <c r="C14" s="207"/>
      <c r="D14" s="241"/>
      <c r="E14" s="212"/>
      <c r="F14" s="244"/>
      <c r="G14" s="213"/>
    </row>
    <row r="15" spans="1:7" ht="78" customHeight="1">
      <c r="A15" s="62" t="s">
        <v>8</v>
      </c>
      <c r="B15" s="60" t="s">
        <v>0</v>
      </c>
      <c r="C15" s="240"/>
      <c r="D15" s="241"/>
      <c r="E15" s="89" t="s">
        <v>4</v>
      </c>
      <c r="F15" s="89" t="s">
        <v>94</v>
      </c>
      <c r="G15" s="58" t="s">
        <v>3</v>
      </c>
    </row>
    <row r="16" spans="1:7" ht="39" customHeight="1">
      <c r="A16" s="62"/>
      <c r="B16" s="235" t="s">
        <v>93</v>
      </c>
      <c r="C16" s="236"/>
      <c r="D16" s="236"/>
      <c r="E16" s="237"/>
      <c r="F16" s="98">
        <f>(361008/363108)</f>
        <v>0.9942165967150269</v>
      </c>
      <c r="G16" s="97"/>
    </row>
    <row r="17" spans="1:7" ht="21">
      <c r="A17" s="51"/>
      <c r="B17" s="52" t="s">
        <v>53</v>
      </c>
      <c r="C17" s="53"/>
      <c r="D17" s="53"/>
      <c r="E17" s="90"/>
      <c r="F17" s="95"/>
      <c r="G17" s="61">
        <f>SUM(G18,G22,G25)</f>
        <v>15131.578418255725</v>
      </c>
    </row>
    <row r="18" spans="1:7" ht="20.25">
      <c r="A18" s="73" t="s">
        <v>9</v>
      </c>
      <c r="B18" s="80" t="s">
        <v>54</v>
      </c>
      <c r="C18" s="74"/>
      <c r="D18" s="75"/>
      <c r="E18" s="81">
        <v>4700</v>
      </c>
      <c r="F18" s="81"/>
      <c r="G18" s="78">
        <f>SUM(G19:G20)</f>
        <v>1822.0261905548762</v>
      </c>
    </row>
    <row r="19" spans="1:7" ht="40.5">
      <c r="A19" s="45">
        <v>93358</v>
      </c>
      <c r="B19" s="46" t="s">
        <v>55</v>
      </c>
      <c r="C19" s="47" t="s">
        <v>10</v>
      </c>
      <c r="D19" s="48">
        <v>3.65</v>
      </c>
      <c r="E19" s="49">
        <v>71.7</v>
      </c>
      <c r="F19" s="49">
        <f>(E19*$F$16)</f>
        <v>71.28532998446744</v>
      </c>
      <c r="G19" s="66">
        <f>D19*F19</f>
        <v>260.19145444330616</v>
      </c>
    </row>
    <row r="20" spans="1:7" ht="101.25">
      <c r="A20" s="67">
        <v>87487</v>
      </c>
      <c r="B20" s="93" t="s">
        <v>56</v>
      </c>
      <c r="C20" s="47" t="s">
        <v>57</v>
      </c>
      <c r="D20" s="66">
        <v>18.24</v>
      </c>
      <c r="E20" s="49">
        <v>86.125</v>
      </c>
      <c r="F20" s="49">
        <f>(E20*$F$16)</f>
        <v>85.6269043920817</v>
      </c>
      <c r="G20" s="66">
        <f>D20*F20</f>
        <v>1561.83473611157</v>
      </c>
    </row>
    <row r="21" spans="1:7" ht="20.25">
      <c r="A21" s="67"/>
      <c r="B21" s="93"/>
      <c r="C21" s="47"/>
      <c r="D21" s="66"/>
      <c r="E21" s="49"/>
      <c r="F21" s="49"/>
      <c r="G21" s="66"/>
    </row>
    <row r="22" spans="1:7" ht="20.25">
      <c r="A22" s="77"/>
      <c r="B22" s="80" t="s">
        <v>58</v>
      </c>
      <c r="C22" s="74"/>
      <c r="D22" s="76"/>
      <c r="E22" s="81"/>
      <c r="F22" s="81"/>
      <c r="G22" s="78">
        <f>G23</f>
        <v>3949.1078594798246</v>
      </c>
    </row>
    <row r="23" spans="1:7" ht="40.5">
      <c r="A23" s="45" t="s">
        <v>59</v>
      </c>
      <c r="B23" s="46" t="s">
        <v>53</v>
      </c>
      <c r="C23" s="47" t="s">
        <v>60</v>
      </c>
      <c r="D23" s="48">
        <v>34.6</v>
      </c>
      <c r="E23" s="49">
        <v>114.80000000000001</v>
      </c>
      <c r="F23" s="49">
        <f>(E23*$F$16)</f>
        <v>114.1360653028851</v>
      </c>
      <c r="G23" s="66">
        <f>D23*F23</f>
        <v>3949.1078594798246</v>
      </c>
    </row>
    <row r="24" spans="1:10" ht="20.25">
      <c r="A24" s="45"/>
      <c r="B24" s="46"/>
      <c r="C24" s="47"/>
      <c r="D24" s="48"/>
      <c r="E24" s="49"/>
      <c r="F24" s="49"/>
      <c r="G24" s="66"/>
      <c r="J24" s="2" t="s">
        <v>9</v>
      </c>
    </row>
    <row r="25" spans="1:7" ht="20.25">
      <c r="A25" s="73"/>
      <c r="B25" s="94" t="s">
        <v>61</v>
      </c>
      <c r="C25" s="74"/>
      <c r="D25" s="75"/>
      <c r="E25" s="81"/>
      <c r="F25" s="81"/>
      <c r="G25" s="78">
        <f>SUM(G26:G31)</f>
        <v>9360.444368221026</v>
      </c>
    </row>
    <row r="26" spans="1:7" ht="40.5">
      <c r="A26" s="45">
        <v>96536</v>
      </c>
      <c r="B26" s="46" t="s">
        <v>62</v>
      </c>
      <c r="C26" s="47" t="s">
        <v>57</v>
      </c>
      <c r="D26" s="48">
        <v>9.6</v>
      </c>
      <c r="E26" s="49">
        <v>51.4875</v>
      </c>
      <c r="F26" s="49">
        <f aca="true" t="shared" si="0" ref="F26:F31">(E26*$F$16)</f>
        <v>51.189727023364945</v>
      </c>
      <c r="G26" s="66">
        <f aca="true" t="shared" si="1" ref="G26:G31">D26*F26</f>
        <v>491.42137942430344</v>
      </c>
    </row>
    <row r="27" spans="1:7" ht="20.25">
      <c r="A27" s="45">
        <v>94963</v>
      </c>
      <c r="B27" s="55" t="s">
        <v>63</v>
      </c>
      <c r="C27" s="47" t="s">
        <v>10</v>
      </c>
      <c r="D27" s="48">
        <v>1.08</v>
      </c>
      <c r="E27" s="49">
        <v>341.65</v>
      </c>
      <c r="F27" s="49">
        <f t="shared" si="0"/>
        <v>339.6741002676889</v>
      </c>
      <c r="G27" s="66">
        <f t="shared" si="1"/>
        <v>366.84802828910404</v>
      </c>
    </row>
    <row r="28" spans="1:7" ht="20.25">
      <c r="A28" s="45" t="s">
        <v>64</v>
      </c>
      <c r="B28" s="55" t="s">
        <v>65</v>
      </c>
      <c r="C28" s="47" t="s">
        <v>10</v>
      </c>
      <c r="D28" s="48">
        <v>1.08</v>
      </c>
      <c r="E28" s="49">
        <v>118.9875</v>
      </c>
      <c r="F28" s="49">
        <f t="shared" si="0"/>
        <v>118.29934730162927</v>
      </c>
      <c r="G28" s="66">
        <f t="shared" si="1"/>
        <v>127.76329508575962</v>
      </c>
    </row>
    <row r="29" spans="1:7" ht="20.25">
      <c r="A29" s="45">
        <v>92775</v>
      </c>
      <c r="B29" s="55" t="s">
        <v>66</v>
      </c>
      <c r="C29" s="47" t="s">
        <v>67</v>
      </c>
      <c r="D29" s="48">
        <v>13.72</v>
      </c>
      <c r="E29" s="49">
        <v>14.675</v>
      </c>
      <c r="F29" s="49">
        <f t="shared" si="0"/>
        <v>14.59012855679302</v>
      </c>
      <c r="G29" s="66">
        <f t="shared" si="1"/>
        <v>200.17656379920024</v>
      </c>
    </row>
    <row r="30" spans="1:7" ht="81">
      <c r="A30" s="45">
        <v>92778</v>
      </c>
      <c r="B30" s="79" t="s">
        <v>68</v>
      </c>
      <c r="C30" s="47" t="s">
        <v>67</v>
      </c>
      <c r="D30" s="48">
        <v>29.6</v>
      </c>
      <c r="E30" s="49">
        <v>10.0375</v>
      </c>
      <c r="F30" s="49">
        <f t="shared" si="0"/>
        <v>9.979449089527083</v>
      </c>
      <c r="G30" s="66">
        <f t="shared" si="1"/>
        <v>295.39169305000166</v>
      </c>
    </row>
    <row r="31" spans="1:7" ht="60.75">
      <c r="A31" s="45" t="s">
        <v>69</v>
      </c>
      <c r="B31" s="46" t="s">
        <v>70</v>
      </c>
      <c r="C31" s="47" t="s">
        <v>57</v>
      </c>
      <c r="D31" s="48">
        <v>22</v>
      </c>
      <c r="E31" s="49">
        <v>360.21250000000003</v>
      </c>
      <c r="F31" s="49">
        <f t="shared" si="0"/>
        <v>358.12924584421165</v>
      </c>
      <c r="G31" s="66">
        <f t="shared" si="1"/>
        <v>7878.843408572657</v>
      </c>
    </row>
    <row r="32" spans="1:7" ht="20.25">
      <c r="A32" s="45"/>
      <c r="B32" s="46"/>
      <c r="C32" s="47"/>
      <c r="D32" s="48"/>
      <c r="E32" s="49"/>
      <c r="F32" s="49"/>
      <c r="G32" s="66"/>
    </row>
    <row r="33" spans="1:7" ht="101.25">
      <c r="A33" s="82"/>
      <c r="B33" s="83" t="s">
        <v>97</v>
      </c>
      <c r="C33" s="84"/>
      <c r="D33" s="85"/>
      <c r="E33" s="88"/>
      <c r="F33" s="88"/>
      <c r="G33" s="65">
        <f>G34</f>
        <v>26645.00479196272</v>
      </c>
    </row>
    <row r="34" spans="1:7" ht="20.25">
      <c r="A34" s="70" t="s">
        <v>71</v>
      </c>
      <c r="B34" s="79" t="s">
        <v>72</v>
      </c>
      <c r="C34" s="47" t="s">
        <v>73</v>
      </c>
      <c r="D34" s="48">
        <v>1</v>
      </c>
      <c r="E34" s="49">
        <v>26800</v>
      </c>
      <c r="F34" s="49">
        <f>(E34*$F$16)</f>
        <v>26645.00479196272</v>
      </c>
      <c r="G34" s="66">
        <f>D34*F34</f>
        <v>26645.00479196272</v>
      </c>
    </row>
    <row r="35" spans="1:7" ht="20.25">
      <c r="A35" s="70"/>
      <c r="B35" s="79"/>
      <c r="C35" s="47"/>
      <c r="D35" s="48"/>
      <c r="E35" s="49"/>
      <c r="F35" s="49"/>
      <c r="G35" s="66"/>
    </row>
    <row r="36" spans="1:7" ht="20.25">
      <c r="A36" s="86"/>
      <c r="B36" s="87" t="s">
        <v>96</v>
      </c>
      <c r="C36" s="84"/>
      <c r="D36" s="85"/>
      <c r="E36" s="88"/>
      <c r="F36" s="88"/>
      <c r="G36" s="65">
        <f>SUM(G37:G51)</f>
        <v>18820.520175815458</v>
      </c>
    </row>
    <row r="37" spans="1:7" ht="40.5">
      <c r="A37" s="45">
        <v>1</v>
      </c>
      <c r="B37" s="79" t="s">
        <v>74</v>
      </c>
      <c r="C37" s="47" t="s">
        <v>75</v>
      </c>
      <c r="D37" s="48">
        <v>2</v>
      </c>
      <c r="E37" s="49">
        <v>800</v>
      </c>
      <c r="F37" s="49">
        <f aca="true" t="shared" si="2" ref="F37:F51">(E37*$F$16)</f>
        <v>795.3732773720216</v>
      </c>
      <c r="G37" s="66">
        <f aca="true" t="shared" si="3" ref="G37:G51">D37*F37</f>
        <v>1590.7465547440431</v>
      </c>
    </row>
    <row r="38" spans="1:7" ht="20.25">
      <c r="A38" s="45">
        <v>2</v>
      </c>
      <c r="B38" s="79" t="s">
        <v>76</v>
      </c>
      <c r="C38" s="47" t="s">
        <v>75</v>
      </c>
      <c r="D38" s="48">
        <v>1</v>
      </c>
      <c r="E38" s="49">
        <v>900</v>
      </c>
      <c r="F38" s="49">
        <f t="shared" si="2"/>
        <v>894.7949370435242</v>
      </c>
      <c r="G38" s="66">
        <f t="shared" si="3"/>
        <v>894.7949370435242</v>
      </c>
    </row>
    <row r="39" spans="1:7" ht="20.25">
      <c r="A39" s="45">
        <v>3</v>
      </c>
      <c r="B39" s="79" t="s">
        <v>77</v>
      </c>
      <c r="C39" s="47" t="s">
        <v>75</v>
      </c>
      <c r="D39" s="48">
        <v>2</v>
      </c>
      <c r="E39" s="49">
        <v>300</v>
      </c>
      <c r="F39" s="49">
        <f t="shared" si="2"/>
        <v>298.26497901450807</v>
      </c>
      <c r="G39" s="66">
        <f t="shared" si="3"/>
        <v>596.5299580290161</v>
      </c>
    </row>
    <row r="40" spans="1:7" ht="20.25">
      <c r="A40" s="45">
        <v>4</v>
      </c>
      <c r="B40" s="79" t="s">
        <v>78</v>
      </c>
      <c r="C40" s="47" t="s">
        <v>75</v>
      </c>
      <c r="D40" s="48">
        <v>2</v>
      </c>
      <c r="E40" s="49">
        <v>320</v>
      </c>
      <c r="F40" s="49">
        <f t="shared" si="2"/>
        <v>318.14931094880865</v>
      </c>
      <c r="G40" s="66">
        <f t="shared" si="3"/>
        <v>636.2986218976173</v>
      </c>
    </row>
    <row r="41" spans="1:7" ht="40.5">
      <c r="A41" s="45">
        <v>5</v>
      </c>
      <c r="B41" s="79" t="s">
        <v>79</v>
      </c>
      <c r="C41" s="47" t="s">
        <v>75</v>
      </c>
      <c r="D41" s="48">
        <v>1</v>
      </c>
      <c r="E41" s="49">
        <v>1350</v>
      </c>
      <c r="F41" s="49">
        <f t="shared" si="2"/>
        <v>1342.1924055652864</v>
      </c>
      <c r="G41" s="66">
        <f t="shared" si="3"/>
        <v>1342.1924055652864</v>
      </c>
    </row>
    <row r="42" spans="1:7" ht="20.25">
      <c r="A42" s="45">
        <v>6</v>
      </c>
      <c r="B42" s="79" t="s">
        <v>80</v>
      </c>
      <c r="C42" s="47" t="s">
        <v>75</v>
      </c>
      <c r="D42" s="48">
        <v>6</v>
      </c>
      <c r="E42" s="49">
        <v>200</v>
      </c>
      <c r="F42" s="49">
        <f t="shared" si="2"/>
        <v>198.8433193430054</v>
      </c>
      <c r="G42" s="66">
        <f t="shared" si="3"/>
        <v>1193.0599160580323</v>
      </c>
    </row>
    <row r="43" spans="1:7" ht="20.25">
      <c r="A43" s="45">
        <v>7</v>
      </c>
      <c r="B43" s="79" t="s">
        <v>81</v>
      </c>
      <c r="C43" s="47" t="s">
        <v>75</v>
      </c>
      <c r="D43" s="48">
        <v>12</v>
      </c>
      <c r="E43" s="49">
        <v>5</v>
      </c>
      <c r="F43" s="49">
        <f t="shared" si="2"/>
        <v>4.971082983575135</v>
      </c>
      <c r="G43" s="66">
        <f t="shared" si="3"/>
        <v>59.65299580290162</v>
      </c>
    </row>
    <row r="44" spans="1:7" ht="20.25">
      <c r="A44" s="45">
        <v>8</v>
      </c>
      <c r="B44" s="79" t="s">
        <v>82</v>
      </c>
      <c r="C44" s="47" t="s">
        <v>75</v>
      </c>
      <c r="D44" s="48">
        <v>3</v>
      </c>
      <c r="E44" s="49">
        <v>600</v>
      </c>
      <c r="F44" s="49">
        <f t="shared" si="2"/>
        <v>596.5299580290161</v>
      </c>
      <c r="G44" s="66">
        <f t="shared" si="3"/>
        <v>1789.5898740870484</v>
      </c>
    </row>
    <row r="45" spans="1:7" ht="20.25">
      <c r="A45" s="45">
        <v>9</v>
      </c>
      <c r="B45" s="79" t="s">
        <v>83</v>
      </c>
      <c r="C45" s="47" t="s">
        <v>75</v>
      </c>
      <c r="D45" s="48">
        <v>1</v>
      </c>
      <c r="E45" s="49">
        <v>150</v>
      </c>
      <c r="F45" s="49">
        <f t="shared" si="2"/>
        <v>149.13248950725404</v>
      </c>
      <c r="G45" s="66">
        <f t="shared" si="3"/>
        <v>149.13248950725404</v>
      </c>
    </row>
    <row r="46" spans="1:7" ht="20.25">
      <c r="A46" s="45">
        <v>10</v>
      </c>
      <c r="B46" s="79" t="s">
        <v>84</v>
      </c>
      <c r="C46" s="47" t="s">
        <v>75</v>
      </c>
      <c r="D46" s="48">
        <v>64</v>
      </c>
      <c r="E46" s="49">
        <v>10</v>
      </c>
      <c r="F46" s="49">
        <f t="shared" si="2"/>
        <v>9.94216596715027</v>
      </c>
      <c r="G46" s="66">
        <f t="shared" si="3"/>
        <v>636.2986218976173</v>
      </c>
    </row>
    <row r="47" spans="1:7" ht="20.25">
      <c r="A47" s="45">
        <v>11</v>
      </c>
      <c r="B47" s="79" t="s">
        <v>85</v>
      </c>
      <c r="C47" s="47" t="s">
        <v>75</v>
      </c>
      <c r="D47" s="48">
        <v>8</v>
      </c>
      <c r="E47" s="49">
        <v>520</v>
      </c>
      <c r="F47" s="49">
        <f t="shared" si="2"/>
        <v>516.992630291814</v>
      </c>
      <c r="G47" s="66">
        <f t="shared" si="3"/>
        <v>4135.941042334512</v>
      </c>
    </row>
    <row r="48" spans="1:7" ht="20.25">
      <c r="A48" s="45">
        <v>12</v>
      </c>
      <c r="B48" s="46" t="s">
        <v>86</v>
      </c>
      <c r="C48" s="47" t="s">
        <v>75</v>
      </c>
      <c r="D48" s="48">
        <v>1</v>
      </c>
      <c r="E48" s="49">
        <v>240</v>
      </c>
      <c r="F48" s="49">
        <f t="shared" si="2"/>
        <v>238.61198321160646</v>
      </c>
      <c r="G48" s="66">
        <f t="shared" si="3"/>
        <v>238.61198321160646</v>
      </c>
    </row>
    <row r="49" spans="1:7" ht="20.25">
      <c r="A49" s="45">
        <v>13</v>
      </c>
      <c r="B49" s="46" t="s">
        <v>87</v>
      </c>
      <c r="C49" s="47" t="s">
        <v>75</v>
      </c>
      <c r="D49" s="48">
        <v>1</v>
      </c>
      <c r="E49" s="49">
        <v>90</v>
      </c>
      <c r="F49" s="49">
        <f t="shared" si="2"/>
        <v>89.47949370435242</v>
      </c>
      <c r="G49" s="66">
        <f t="shared" si="3"/>
        <v>89.47949370435242</v>
      </c>
    </row>
    <row r="50" spans="1:7" ht="40.5">
      <c r="A50" s="45">
        <v>14</v>
      </c>
      <c r="B50" s="46" t="s">
        <v>88</v>
      </c>
      <c r="C50" s="47" t="s">
        <v>75</v>
      </c>
      <c r="D50" s="48">
        <v>1</v>
      </c>
      <c r="E50" s="49">
        <v>1500</v>
      </c>
      <c r="F50" s="49">
        <f t="shared" si="2"/>
        <v>1491.3248950725404</v>
      </c>
      <c r="G50" s="66">
        <f t="shared" si="3"/>
        <v>1491.3248950725404</v>
      </c>
    </row>
    <row r="51" spans="1:7" ht="20.25">
      <c r="A51" s="45">
        <v>15</v>
      </c>
      <c r="B51" s="46" t="s">
        <v>89</v>
      </c>
      <c r="C51" s="47" t="s">
        <v>90</v>
      </c>
      <c r="D51" s="48">
        <v>1</v>
      </c>
      <c r="E51" s="49">
        <v>4000</v>
      </c>
      <c r="F51" s="49">
        <f t="shared" si="2"/>
        <v>3976.866386860108</v>
      </c>
      <c r="G51" s="66">
        <f t="shared" si="3"/>
        <v>3976.866386860108</v>
      </c>
    </row>
    <row r="52" spans="1:7" ht="20.25">
      <c r="A52" s="45"/>
      <c r="B52" s="46"/>
      <c r="C52" s="47"/>
      <c r="D52" s="48"/>
      <c r="E52" s="49"/>
      <c r="F52" s="49"/>
      <c r="G52" s="66"/>
    </row>
    <row r="53" spans="1:6" ht="20.25">
      <c r="A53" s="73"/>
      <c r="B53" s="80" t="s">
        <v>91</v>
      </c>
      <c r="C53" s="74"/>
      <c r="D53" s="75"/>
      <c r="E53" s="81"/>
      <c r="F53" s="81"/>
    </row>
    <row r="54" spans="1:7" ht="20.25">
      <c r="A54" s="233" t="s">
        <v>92</v>
      </c>
      <c r="B54" s="234"/>
      <c r="C54" s="234"/>
      <c r="D54" s="234"/>
      <c r="E54" s="234"/>
      <c r="F54" s="96"/>
      <c r="G54" s="65">
        <f>SUM(G17,G33,G36)</f>
        <v>60597.10338603391</v>
      </c>
    </row>
    <row r="55" spans="1:7" ht="19.5" thickBot="1">
      <c r="A55" s="39"/>
      <c r="B55" s="40"/>
      <c r="C55" s="41"/>
      <c r="D55" s="42"/>
      <c r="E55" s="91"/>
      <c r="F55" s="91"/>
      <c r="G55" s="42"/>
    </row>
  </sheetData>
  <sheetProtection/>
  <mergeCells count="15">
    <mergeCell ref="A1:G1"/>
    <mergeCell ref="A2:G7"/>
    <mergeCell ref="A8:B8"/>
    <mergeCell ref="C8:G8"/>
    <mergeCell ref="A9:B9"/>
    <mergeCell ref="C9:G9"/>
    <mergeCell ref="A13:B14"/>
    <mergeCell ref="A54:E54"/>
    <mergeCell ref="B16:E16"/>
    <mergeCell ref="B11:F11"/>
    <mergeCell ref="A10:B10"/>
    <mergeCell ref="C10:G10"/>
    <mergeCell ref="C12:C15"/>
    <mergeCell ref="D12:D15"/>
    <mergeCell ref="E12:G14"/>
  </mergeCells>
  <printOptions horizontalCentered="1"/>
  <pageMargins left="0.5118110236220472" right="0.5118110236220472" top="1.3385826771653544" bottom="0.7874015748031497" header="0.15748031496062992" footer="0.31496062992125984"/>
  <pageSetup horizontalDpi="600" verticalDpi="600" orientation="landscape" paperSize="9" scale="39" r:id="rId2"/>
  <headerFooter>
    <oddFooter>&amp;CPágina &amp;P de &amp;N</oddFooter>
  </headerFooter>
  <rowBreaks count="1" manualBreakCount="1">
    <brk id="6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view="pageBreakPreview" zoomScale="42" zoomScaleNormal="49" zoomScaleSheetLayoutView="42" zoomScalePageLayoutView="0" workbookViewId="0" topLeftCell="A59">
      <selection activeCell="G78" sqref="G78"/>
    </sheetView>
  </sheetViews>
  <sheetFormatPr defaultColWidth="9.140625" defaultRowHeight="12.75"/>
  <cols>
    <col min="1" max="1" width="26.00390625" style="0" bestFit="1" customWidth="1"/>
    <col min="2" max="2" width="72.57421875" style="0" customWidth="1"/>
    <col min="3" max="3" width="9.140625" style="0" customWidth="1"/>
    <col min="4" max="4" width="16.8515625" style="0" bestFit="1" customWidth="1"/>
    <col min="5" max="6" width="19.00390625" style="1" customWidth="1"/>
    <col min="7" max="7" width="31.8515625" style="0" customWidth="1"/>
    <col min="8" max="8" width="23.140625" style="0" bestFit="1" customWidth="1"/>
  </cols>
  <sheetData>
    <row r="1" spans="1:7" ht="19.5" thickBot="1">
      <c r="A1" s="190"/>
      <c r="B1" s="190"/>
      <c r="C1" s="190"/>
      <c r="D1" s="190"/>
      <c r="E1" s="190"/>
      <c r="F1" s="190"/>
      <c r="G1" s="190"/>
    </row>
    <row r="2" spans="1:7" ht="12.75" customHeight="1">
      <c r="A2" s="191" t="s">
        <v>2</v>
      </c>
      <c r="B2" s="192"/>
      <c r="C2" s="192"/>
      <c r="D2" s="192"/>
      <c r="E2" s="192"/>
      <c r="F2" s="192"/>
      <c r="G2" s="192"/>
    </row>
    <row r="3" spans="1:7" ht="12.75" customHeight="1">
      <c r="A3" s="193"/>
      <c r="B3" s="194"/>
      <c r="C3" s="194"/>
      <c r="D3" s="194"/>
      <c r="E3" s="194"/>
      <c r="F3" s="194"/>
      <c r="G3" s="194"/>
    </row>
    <row r="4" spans="1:7" ht="12.75" customHeight="1">
      <c r="A4" s="193"/>
      <c r="B4" s="194"/>
      <c r="C4" s="194"/>
      <c r="D4" s="194"/>
      <c r="E4" s="194"/>
      <c r="F4" s="194"/>
      <c r="G4" s="194"/>
    </row>
    <row r="5" spans="1:7" ht="12.75" customHeight="1">
      <c r="A5" s="193"/>
      <c r="B5" s="194"/>
      <c r="C5" s="194"/>
      <c r="D5" s="194"/>
      <c r="E5" s="194"/>
      <c r="F5" s="194"/>
      <c r="G5" s="194"/>
    </row>
    <row r="6" spans="1:7" ht="3.75" customHeight="1">
      <c r="A6" s="193"/>
      <c r="B6" s="194"/>
      <c r="C6" s="194"/>
      <c r="D6" s="194"/>
      <c r="E6" s="194"/>
      <c r="F6" s="194"/>
      <c r="G6" s="194"/>
    </row>
    <row r="7" spans="1:7" ht="12.75" customHeight="1" hidden="1">
      <c r="A7" s="193"/>
      <c r="B7" s="194"/>
      <c r="C7" s="194"/>
      <c r="D7" s="194"/>
      <c r="E7" s="194"/>
      <c r="F7" s="194"/>
      <c r="G7" s="194"/>
    </row>
    <row r="8" spans="1:7" ht="57" customHeight="1">
      <c r="A8" s="195" t="s">
        <v>26</v>
      </c>
      <c r="B8" s="196"/>
      <c r="C8" s="197" t="s">
        <v>12</v>
      </c>
      <c r="D8" s="197"/>
      <c r="E8" s="197"/>
      <c r="F8" s="197"/>
      <c r="G8" s="197"/>
    </row>
    <row r="9" spans="1:7" ht="36" customHeight="1">
      <c r="A9" s="195" t="s">
        <v>48</v>
      </c>
      <c r="B9" s="196"/>
      <c r="C9" s="197" t="s">
        <v>13</v>
      </c>
      <c r="D9" s="197"/>
      <c r="E9" s="197"/>
      <c r="F9" s="197"/>
      <c r="G9" s="197"/>
    </row>
    <row r="10" spans="1:7" ht="42" customHeight="1">
      <c r="A10" s="204" t="s">
        <v>49</v>
      </c>
      <c r="B10" s="205"/>
      <c r="C10" s="239" t="s">
        <v>52</v>
      </c>
      <c r="D10" s="239"/>
      <c r="E10" s="239"/>
      <c r="F10" s="239"/>
      <c r="G10" s="239"/>
    </row>
    <row r="11" spans="1:7" ht="25.5" customHeight="1">
      <c r="A11" s="56"/>
      <c r="B11" s="57"/>
      <c r="C11" s="206" t="s">
        <v>1</v>
      </c>
      <c r="D11" s="206" t="s">
        <v>6</v>
      </c>
      <c r="E11" s="208" t="s">
        <v>5</v>
      </c>
      <c r="F11" s="242"/>
      <c r="G11" s="209"/>
    </row>
    <row r="12" spans="1:7" ht="12.75" customHeight="1">
      <c r="A12" s="231" t="s">
        <v>47</v>
      </c>
      <c r="B12" s="209"/>
      <c r="C12" s="207"/>
      <c r="D12" s="207"/>
      <c r="E12" s="210"/>
      <c r="F12" s="243"/>
      <c r="G12" s="211"/>
    </row>
    <row r="13" spans="1:7" ht="12.75" customHeight="1">
      <c r="A13" s="232"/>
      <c r="B13" s="213"/>
      <c r="C13" s="207"/>
      <c r="D13" s="207"/>
      <c r="E13" s="212"/>
      <c r="F13" s="244"/>
      <c r="G13" s="213"/>
    </row>
    <row r="14" spans="1:7" ht="37.5" customHeight="1">
      <c r="A14" s="62" t="s">
        <v>8</v>
      </c>
      <c r="B14" s="60" t="s">
        <v>0</v>
      </c>
      <c r="C14" s="207"/>
      <c r="D14" s="207"/>
      <c r="E14" s="63" t="s">
        <v>4</v>
      </c>
      <c r="F14" s="63"/>
      <c r="G14" s="58" t="s">
        <v>3</v>
      </c>
    </row>
    <row r="15" spans="1:7" ht="20.25">
      <c r="A15" s="51" t="s">
        <v>9</v>
      </c>
      <c r="B15" s="53" t="s">
        <v>7</v>
      </c>
      <c r="C15" s="64"/>
      <c r="D15" s="53"/>
      <c r="E15" s="44"/>
      <c r="F15" s="44"/>
      <c r="G15" s="65">
        <f>SUM(G16:G16)</f>
        <v>9600</v>
      </c>
    </row>
    <row r="16" spans="1:7" ht="24.75" customHeight="1">
      <c r="A16" s="45">
        <v>1</v>
      </c>
      <c r="B16" s="46" t="s">
        <v>28</v>
      </c>
      <c r="C16" s="47" t="s">
        <v>33</v>
      </c>
      <c r="D16" s="48">
        <v>4</v>
      </c>
      <c r="E16" s="49">
        <v>2400</v>
      </c>
      <c r="F16" s="49"/>
      <c r="G16" s="66">
        <f>D16*E16</f>
        <v>9600</v>
      </c>
    </row>
    <row r="17" spans="1:7" ht="20.25">
      <c r="A17" s="67"/>
      <c r="B17" s="68"/>
      <c r="C17" s="68"/>
      <c r="D17" s="66"/>
      <c r="E17" s="50"/>
      <c r="F17" s="50"/>
      <c r="G17" s="66"/>
    </row>
    <row r="18" spans="1:7" ht="21">
      <c r="A18" s="51"/>
      <c r="B18" s="52" t="s">
        <v>27</v>
      </c>
      <c r="C18" s="53"/>
      <c r="D18" s="53"/>
      <c r="E18" s="44"/>
      <c r="F18" s="100"/>
      <c r="G18" s="61">
        <f>SUM(G19:G35)</f>
        <v>351408</v>
      </c>
    </row>
    <row r="19" spans="1:7" ht="21.75" customHeight="1">
      <c r="A19" s="45">
        <v>2</v>
      </c>
      <c r="B19" s="46" t="s">
        <v>29</v>
      </c>
      <c r="C19" s="47" t="s">
        <v>33</v>
      </c>
      <c r="D19" s="48">
        <v>1</v>
      </c>
      <c r="E19" s="54">
        <v>4700</v>
      </c>
      <c r="F19" s="54"/>
      <c r="G19" s="66">
        <f>D19*E19</f>
        <v>4700</v>
      </c>
    </row>
    <row r="20" spans="1:7" ht="21.75" customHeight="1">
      <c r="A20" s="45">
        <v>3</v>
      </c>
      <c r="B20" s="46" t="s">
        <v>30</v>
      </c>
      <c r="C20" s="47" t="s">
        <v>32</v>
      </c>
      <c r="D20" s="48">
        <v>140</v>
      </c>
      <c r="E20" s="54">
        <v>220</v>
      </c>
      <c r="F20" s="54"/>
      <c r="G20" s="66">
        <f aca="true" t="shared" si="0" ref="G20:G35">D20*E20</f>
        <v>30800</v>
      </c>
    </row>
    <row r="21" spans="1:7" ht="19.5" customHeight="1">
      <c r="A21" s="67">
        <v>4</v>
      </c>
      <c r="B21" s="69" t="s">
        <v>31</v>
      </c>
      <c r="C21" s="47" t="s">
        <v>32</v>
      </c>
      <c r="D21" s="66">
        <v>140</v>
      </c>
      <c r="E21" s="54">
        <v>280</v>
      </c>
      <c r="F21" s="54"/>
      <c r="G21" s="66">
        <f t="shared" si="0"/>
        <v>39200</v>
      </c>
    </row>
    <row r="22" spans="1:7" ht="19.5" customHeight="1">
      <c r="A22" s="67">
        <v>5</v>
      </c>
      <c r="B22" s="69" t="s">
        <v>51</v>
      </c>
      <c r="C22" s="47" t="s">
        <v>32</v>
      </c>
      <c r="D22" s="66">
        <v>140</v>
      </c>
      <c r="E22" s="54">
        <v>350</v>
      </c>
      <c r="F22" s="54"/>
      <c r="G22" s="66">
        <f t="shared" si="0"/>
        <v>49000</v>
      </c>
    </row>
    <row r="23" spans="1:7" ht="20.25">
      <c r="A23" s="59">
        <v>6</v>
      </c>
      <c r="B23" s="46" t="s">
        <v>50</v>
      </c>
      <c r="C23" s="47" t="s">
        <v>32</v>
      </c>
      <c r="D23" s="66">
        <v>60</v>
      </c>
      <c r="E23" s="54">
        <v>300</v>
      </c>
      <c r="F23" s="54"/>
      <c r="G23" s="66">
        <f t="shared" si="0"/>
        <v>18000</v>
      </c>
    </row>
    <row r="24" spans="1:7" ht="24.75" customHeight="1">
      <c r="A24" s="45">
        <v>7</v>
      </c>
      <c r="B24" s="46" t="s">
        <v>34</v>
      </c>
      <c r="C24" s="47" t="s">
        <v>10</v>
      </c>
      <c r="D24" s="48">
        <v>100</v>
      </c>
      <c r="E24" s="54">
        <v>400</v>
      </c>
      <c r="F24" s="54"/>
      <c r="G24" s="66">
        <f t="shared" si="0"/>
        <v>40000</v>
      </c>
    </row>
    <row r="25" spans="1:10" ht="22.5" customHeight="1">
      <c r="A25" s="45">
        <v>8</v>
      </c>
      <c r="B25" s="46" t="s">
        <v>35</v>
      </c>
      <c r="C25" s="47" t="s">
        <v>33</v>
      </c>
      <c r="D25" s="48">
        <v>1</v>
      </c>
      <c r="E25" s="54">
        <v>3600</v>
      </c>
      <c r="F25" s="54"/>
      <c r="G25" s="66">
        <f t="shared" si="0"/>
        <v>3600</v>
      </c>
      <c r="J25" s="2" t="s">
        <v>9</v>
      </c>
    </row>
    <row r="26" spans="1:7" ht="20.25" customHeight="1">
      <c r="A26" s="45">
        <v>9</v>
      </c>
      <c r="B26" s="55" t="s">
        <v>36</v>
      </c>
      <c r="C26" s="47" t="s">
        <v>33</v>
      </c>
      <c r="D26" s="48">
        <v>1</v>
      </c>
      <c r="E26" s="54">
        <v>400</v>
      </c>
      <c r="F26" s="54"/>
      <c r="G26" s="66">
        <f t="shared" si="0"/>
        <v>400</v>
      </c>
    </row>
    <row r="27" spans="1:7" ht="24" customHeight="1">
      <c r="A27" s="45">
        <v>10</v>
      </c>
      <c r="B27" s="46" t="s">
        <v>37</v>
      </c>
      <c r="C27" s="47" t="s">
        <v>33</v>
      </c>
      <c r="D27" s="48">
        <v>1</v>
      </c>
      <c r="E27" s="54">
        <v>1500</v>
      </c>
      <c r="F27" s="54"/>
      <c r="G27" s="66">
        <f t="shared" si="0"/>
        <v>1500</v>
      </c>
    </row>
    <row r="28" spans="1:7" ht="20.25" customHeight="1">
      <c r="A28" s="45">
        <v>11</v>
      </c>
      <c r="B28" s="55" t="s">
        <v>38</v>
      </c>
      <c r="C28" s="47" t="s">
        <v>33</v>
      </c>
      <c r="D28" s="48">
        <v>1</v>
      </c>
      <c r="E28" s="54">
        <v>31668</v>
      </c>
      <c r="F28" s="54"/>
      <c r="G28" s="66">
        <f t="shared" si="0"/>
        <v>31668</v>
      </c>
    </row>
    <row r="29" spans="1:7" ht="20.25" customHeight="1">
      <c r="A29" s="45">
        <v>12</v>
      </c>
      <c r="B29" s="55" t="s">
        <v>39</v>
      </c>
      <c r="C29" s="47" t="s">
        <v>33</v>
      </c>
      <c r="D29" s="48">
        <v>1</v>
      </c>
      <c r="E29" s="54">
        <v>4200</v>
      </c>
      <c r="F29" s="54"/>
      <c r="G29" s="66">
        <f t="shared" si="0"/>
        <v>4200</v>
      </c>
    </row>
    <row r="30" spans="1:7" ht="20.25" customHeight="1">
      <c r="A30" s="45">
        <v>13</v>
      </c>
      <c r="B30" s="55" t="s">
        <v>40</v>
      </c>
      <c r="C30" s="47" t="s">
        <v>32</v>
      </c>
      <c r="D30" s="48">
        <v>30</v>
      </c>
      <c r="E30" s="54">
        <v>580</v>
      </c>
      <c r="F30" s="54"/>
      <c r="G30" s="66">
        <f t="shared" si="0"/>
        <v>17400</v>
      </c>
    </row>
    <row r="31" spans="1:7" ht="23.25" customHeight="1">
      <c r="A31" s="45">
        <v>15</v>
      </c>
      <c r="B31" s="46" t="s">
        <v>41</v>
      </c>
      <c r="C31" s="47" t="s">
        <v>33</v>
      </c>
      <c r="D31" s="48">
        <v>160</v>
      </c>
      <c r="E31" s="54">
        <v>122</v>
      </c>
      <c r="F31" s="54"/>
      <c r="G31" s="66">
        <f t="shared" si="0"/>
        <v>19520</v>
      </c>
    </row>
    <row r="32" spans="1:7" ht="19.5" customHeight="1">
      <c r="A32" s="45">
        <v>16</v>
      </c>
      <c r="B32" s="46" t="s">
        <v>42</v>
      </c>
      <c r="C32" s="47" t="s">
        <v>43</v>
      </c>
      <c r="D32" s="48">
        <v>30</v>
      </c>
      <c r="E32" s="54">
        <v>788</v>
      </c>
      <c r="F32" s="54"/>
      <c r="G32" s="66">
        <f t="shared" si="0"/>
        <v>23640</v>
      </c>
    </row>
    <row r="33" spans="1:7" ht="23.25" customHeight="1">
      <c r="A33" s="45">
        <v>17</v>
      </c>
      <c r="B33" s="46" t="s">
        <v>44</v>
      </c>
      <c r="C33" s="47" t="s">
        <v>33</v>
      </c>
      <c r="D33" s="48">
        <v>30</v>
      </c>
      <c r="E33" s="54">
        <v>126</v>
      </c>
      <c r="F33" s="54"/>
      <c r="G33" s="66">
        <f t="shared" si="0"/>
        <v>3780</v>
      </c>
    </row>
    <row r="34" spans="1:7" ht="23.25" customHeight="1">
      <c r="A34" s="45">
        <v>18</v>
      </c>
      <c r="B34" s="46" t="s">
        <v>45</v>
      </c>
      <c r="C34" s="47" t="s">
        <v>33</v>
      </c>
      <c r="D34" s="48">
        <v>1</v>
      </c>
      <c r="E34" s="54">
        <v>5200</v>
      </c>
      <c r="F34" s="54"/>
      <c r="G34" s="66">
        <f t="shared" si="0"/>
        <v>5200</v>
      </c>
    </row>
    <row r="35" spans="1:7" ht="19.5" customHeight="1">
      <c r="A35" s="45">
        <v>19</v>
      </c>
      <c r="B35" s="46" t="s">
        <v>46</v>
      </c>
      <c r="C35" s="47" t="s">
        <v>32</v>
      </c>
      <c r="D35" s="48">
        <v>140</v>
      </c>
      <c r="E35" s="54">
        <v>420</v>
      </c>
      <c r="F35" s="54"/>
      <c r="G35" s="66">
        <f t="shared" si="0"/>
        <v>58800</v>
      </c>
    </row>
    <row r="36" spans="1:7" ht="19.5" customHeight="1">
      <c r="A36" s="45"/>
      <c r="B36" s="46"/>
      <c r="C36" s="47"/>
      <c r="D36" s="48"/>
      <c r="E36" s="54"/>
      <c r="F36" s="54"/>
      <c r="G36" s="66"/>
    </row>
    <row r="37" spans="1:7" ht="19.5" customHeight="1">
      <c r="A37" s="45"/>
      <c r="B37" s="46"/>
      <c r="C37" s="47"/>
      <c r="D37" s="48"/>
      <c r="E37" s="54"/>
      <c r="F37" s="54"/>
      <c r="G37" s="71">
        <f>SUM(G15,G18)</f>
        <v>361008</v>
      </c>
    </row>
    <row r="38" spans="1:7" ht="19.5" customHeight="1">
      <c r="A38" s="72"/>
      <c r="B38" s="238" t="s">
        <v>95</v>
      </c>
      <c r="C38" s="238"/>
      <c r="D38" s="238"/>
      <c r="E38" s="238"/>
      <c r="F38" s="238"/>
      <c r="G38" s="99"/>
    </row>
    <row r="39" spans="1:7" ht="19.5" customHeight="1">
      <c r="A39" s="56"/>
      <c r="B39" s="57"/>
      <c r="C39" s="206" t="s">
        <v>1</v>
      </c>
      <c r="D39" s="241" t="s">
        <v>6</v>
      </c>
      <c r="E39" s="208" t="s">
        <v>5</v>
      </c>
      <c r="F39" s="242"/>
      <c r="G39" s="209"/>
    </row>
    <row r="40" spans="1:7" ht="19.5" customHeight="1">
      <c r="A40" s="231" t="s">
        <v>98</v>
      </c>
      <c r="B40" s="209"/>
      <c r="C40" s="207"/>
      <c r="D40" s="241"/>
      <c r="E40" s="210"/>
      <c r="F40" s="243"/>
      <c r="G40" s="211"/>
    </row>
    <row r="41" spans="1:7" ht="19.5" customHeight="1">
      <c r="A41" s="232"/>
      <c r="B41" s="213"/>
      <c r="C41" s="207"/>
      <c r="D41" s="241"/>
      <c r="E41" s="212"/>
      <c r="F41" s="244"/>
      <c r="G41" s="213"/>
    </row>
    <row r="42" spans="1:7" ht="19.5" customHeight="1">
      <c r="A42" s="62" t="s">
        <v>8</v>
      </c>
      <c r="B42" s="60" t="s">
        <v>0</v>
      </c>
      <c r="C42" s="240"/>
      <c r="D42" s="241"/>
      <c r="E42" s="89" t="s">
        <v>4</v>
      </c>
      <c r="F42" s="89" t="s">
        <v>94</v>
      </c>
      <c r="G42" s="58" t="s">
        <v>3</v>
      </c>
    </row>
    <row r="43" spans="1:7" ht="19.5" customHeight="1">
      <c r="A43" s="62"/>
      <c r="B43" s="235" t="s">
        <v>93</v>
      </c>
      <c r="C43" s="236"/>
      <c r="D43" s="236"/>
      <c r="E43" s="237"/>
      <c r="F43" s="98">
        <f>(361008/363108)</f>
        <v>0.9942165967150269</v>
      </c>
      <c r="G43" s="97"/>
    </row>
    <row r="44" spans="1:7" ht="19.5" customHeight="1">
      <c r="A44" s="51"/>
      <c r="B44" s="52" t="s">
        <v>53</v>
      </c>
      <c r="C44" s="53"/>
      <c r="D44" s="53"/>
      <c r="E44" s="90"/>
      <c r="F44" s="95"/>
      <c r="G44" s="61">
        <f>SUM(G45,G49,G52)</f>
        <v>15131.578418255725</v>
      </c>
    </row>
    <row r="45" spans="1:7" ht="19.5" customHeight="1">
      <c r="A45" s="73" t="s">
        <v>9</v>
      </c>
      <c r="B45" s="80" t="s">
        <v>54</v>
      </c>
      <c r="C45" s="74"/>
      <c r="D45" s="75"/>
      <c r="E45" s="81">
        <v>4700</v>
      </c>
      <c r="F45" s="81"/>
      <c r="G45" s="78">
        <f>SUM(G46:G47)</f>
        <v>1822.0261905548762</v>
      </c>
    </row>
    <row r="46" spans="1:7" ht="19.5" customHeight="1">
      <c r="A46" s="45">
        <v>93358</v>
      </c>
      <c r="B46" s="46" t="s">
        <v>55</v>
      </c>
      <c r="C46" s="47" t="s">
        <v>10</v>
      </c>
      <c r="D46" s="48">
        <v>3.65</v>
      </c>
      <c r="E46" s="49">
        <v>71.7</v>
      </c>
      <c r="F46" s="49">
        <f>(E46*$F$43)</f>
        <v>71.28532998446744</v>
      </c>
      <c r="G46" s="66">
        <f>D46*F46</f>
        <v>260.19145444330616</v>
      </c>
    </row>
    <row r="47" spans="1:7" ht="19.5" customHeight="1">
      <c r="A47" s="67">
        <v>87487</v>
      </c>
      <c r="B47" s="93" t="s">
        <v>56</v>
      </c>
      <c r="C47" s="47" t="s">
        <v>57</v>
      </c>
      <c r="D47" s="66">
        <v>18.24</v>
      </c>
      <c r="E47" s="49">
        <v>86.125</v>
      </c>
      <c r="F47" s="49">
        <f>(E47*$F$43)</f>
        <v>85.6269043920817</v>
      </c>
      <c r="G47" s="66">
        <f>D47*F47</f>
        <v>1561.83473611157</v>
      </c>
    </row>
    <row r="48" spans="1:7" ht="19.5" customHeight="1">
      <c r="A48" s="67"/>
      <c r="B48" s="93"/>
      <c r="C48" s="47"/>
      <c r="D48" s="66"/>
      <c r="E48" s="49"/>
      <c r="F48" s="49"/>
      <c r="G48" s="66"/>
    </row>
    <row r="49" spans="1:7" ht="19.5" customHeight="1">
      <c r="A49" s="77"/>
      <c r="B49" s="80" t="s">
        <v>58</v>
      </c>
      <c r="C49" s="74"/>
      <c r="D49" s="76"/>
      <c r="E49" s="81"/>
      <c r="F49" s="81"/>
      <c r="G49" s="78">
        <f>G50</f>
        <v>3949.1078594798246</v>
      </c>
    </row>
    <row r="50" spans="1:7" ht="19.5" customHeight="1">
      <c r="A50" s="45" t="s">
        <v>59</v>
      </c>
      <c r="B50" s="46" t="s">
        <v>53</v>
      </c>
      <c r="C50" s="47" t="s">
        <v>60</v>
      </c>
      <c r="D50" s="48">
        <v>34.6</v>
      </c>
      <c r="E50" s="49">
        <v>114.80000000000001</v>
      </c>
      <c r="F50" s="49">
        <f>(E50*$F$43)</f>
        <v>114.1360653028851</v>
      </c>
      <c r="G50" s="66">
        <f>D50*F50</f>
        <v>3949.1078594798246</v>
      </c>
    </row>
    <row r="51" spans="1:7" ht="19.5" customHeight="1">
      <c r="A51" s="45"/>
      <c r="B51" s="46"/>
      <c r="C51" s="47"/>
      <c r="D51" s="48"/>
      <c r="E51" s="49"/>
      <c r="F51" s="49"/>
      <c r="G51" s="66"/>
    </row>
    <row r="52" spans="1:7" ht="19.5" customHeight="1">
      <c r="A52" s="73"/>
      <c r="B52" s="94" t="s">
        <v>61</v>
      </c>
      <c r="C52" s="74"/>
      <c r="D52" s="75"/>
      <c r="E52" s="81"/>
      <c r="F52" s="81"/>
      <c r="G52" s="78">
        <f>SUM(G53:G58)</f>
        <v>9360.444368221026</v>
      </c>
    </row>
    <row r="53" spans="1:7" ht="19.5" customHeight="1">
      <c r="A53" s="45">
        <v>96536</v>
      </c>
      <c r="B53" s="46" t="s">
        <v>62</v>
      </c>
      <c r="C53" s="47" t="s">
        <v>57</v>
      </c>
      <c r="D53" s="48">
        <v>9.6</v>
      </c>
      <c r="E53" s="49">
        <v>51.4875</v>
      </c>
      <c r="F53" s="49">
        <f aca="true" t="shared" si="1" ref="F53:F58">(E53*$F$43)</f>
        <v>51.189727023364945</v>
      </c>
      <c r="G53" s="66">
        <f aca="true" t="shared" si="2" ref="G53:G58">D53*F53</f>
        <v>491.42137942430344</v>
      </c>
    </row>
    <row r="54" spans="1:7" ht="19.5" customHeight="1">
      <c r="A54" s="45">
        <v>94963</v>
      </c>
      <c r="B54" s="55" t="s">
        <v>63</v>
      </c>
      <c r="C54" s="47" t="s">
        <v>10</v>
      </c>
      <c r="D54" s="48">
        <v>1.08</v>
      </c>
      <c r="E54" s="49">
        <v>341.65</v>
      </c>
      <c r="F54" s="49">
        <f t="shared" si="1"/>
        <v>339.6741002676889</v>
      </c>
      <c r="G54" s="66">
        <f t="shared" si="2"/>
        <v>366.84802828910404</v>
      </c>
    </row>
    <row r="55" spans="1:7" ht="19.5" customHeight="1">
      <c r="A55" s="45" t="s">
        <v>64</v>
      </c>
      <c r="B55" s="55" t="s">
        <v>65</v>
      </c>
      <c r="C55" s="47" t="s">
        <v>10</v>
      </c>
      <c r="D55" s="48">
        <v>1.08</v>
      </c>
      <c r="E55" s="49">
        <v>118.9875</v>
      </c>
      <c r="F55" s="49">
        <f t="shared" si="1"/>
        <v>118.29934730162927</v>
      </c>
      <c r="G55" s="66">
        <f t="shared" si="2"/>
        <v>127.76329508575962</v>
      </c>
    </row>
    <row r="56" spans="1:7" ht="19.5" customHeight="1">
      <c r="A56" s="45">
        <v>92775</v>
      </c>
      <c r="B56" s="55" t="s">
        <v>66</v>
      </c>
      <c r="C56" s="47" t="s">
        <v>67</v>
      </c>
      <c r="D56" s="48">
        <v>13.72</v>
      </c>
      <c r="E56" s="49">
        <v>14.675</v>
      </c>
      <c r="F56" s="49">
        <f t="shared" si="1"/>
        <v>14.59012855679302</v>
      </c>
      <c r="G56" s="66">
        <f t="shared" si="2"/>
        <v>200.17656379920024</v>
      </c>
    </row>
    <row r="57" spans="1:7" ht="19.5" customHeight="1">
      <c r="A57" s="45">
        <v>92778</v>
      </c>
      <c r="B57" s="79" t="s">
        <v>68</v>
      </c>
      <c r="C57" s="47" t="s">
        <v>67</v>
      </c>
      <c r="D57" s="48">
        <v>29.6</v>
      </c>
      <c r="E57" s="49">
        <v>10.0375</v>
      </c>
      <c r="F57" s="49">
        <f t="shared" si="1"/>
        <v>9.979449089527083</v>
      </c>
      <c r="G57" s="66">
        <f t="shared" si="2"/>
        <v>295.39169305000166</v>
      </c>
    </row>
    <row r="58" spans="1:7" ht="19.5" customHeight="1">
      <c r="A58" s="45" t="s">
        <v>69</v>
      </c>
      <c r="B58" s="46" t="s">
        <v>70</v>
      </c>
      <c r="C58" s="47" t="s">
        <v>57</v>
      </c>
      <c r="D58" s="48">
        <v>22</v>
      </c>
      <c r="E58" s="49">
        <v>360.21250000000003</v>
      </c>
      <c r="F58" s="49">
        <f t="shared" si="1"/>
        <v>358.12924584421165</v>
      </c>
      <c r="G58" s="66">
        <f t="shared" si="2"/>
        <v>7878.843408572657</v>
      </c>
    </row>
    <row r="59" spans="1:7" ht="19.5" customHeight="1">
      <c r="A59" s="45"/>
      <c r="B59" s="46"/>
      <c r="C59" s="47"/>
      <c r="D59" s="48"/>
      <c r="E59" s="49"/>
      <c r="F59" s="49"/>
      <c r="G59" s="66"/>
    </row>
    <row r="60" spans="1:7" ht="162" customHeight="1">
      <c r="A60" s="82"/>
      <c r="B60" s="83" t="s">
        <v>97</v>
      </c>
      <c r="C60" s="84"/>
      <c r="D60" s="85"/>
      <c r="E60" s="88"/>
      <c r="F60" s="88"/>
      <c r="G60" s="65">
        <f>G61</f>
        <v>26645.00479196272</v>
      </c>
    </row>
    <row r="61" spans="1:7" ht="19.5" customHeight="1">
      <c r="A61" s="70" t="s">
        <v>71</v>
      </c>
      <c r="B61" s="79" t="s">
        <v>72</v>
      </c>
      <c r="C61" s="47" t="s">
        <v>73</v>
      </c>
      <c r="D61" s="48">
        <v>1</v>
      </c>
      <c r="E61" s="49">
        <v>26800</v>
      </c>
      <c r="F61" s="49">
        <f>(E61*$F$43)</f>
        <v>26645.00479196272</v>
      </c>
      <c r="G61" s="66">
        <f>D61*F61</f>
        <v>26645.00479196272</v>
      </c>
    </row>
    <row r="62" spans="1:7" ht="19.5" customHeight="1">
      <c r="A62" s="70"/>
      <c r="B62" s="79"/>
      <c r="C62" s="47"/>
      <c r="D62" s="48"/>
      <c r="E62" s="49"/>
      <c r="F62" s="49"/>
      <c r="G62" s="66"/>
    </row>
    <row r="63" spans="1:7" ht="19.5" customHeight="1">
      <c r="A63" s="86"/>
      <c r="B63" s="87" t="s">
        <v>96</v>
      </c>
      <c r="C63" s="84"/>
      <c r="D63" s="85"/>
      <c r="E63" s="88"/>
      <c r="F63" s="88"/>
      <c r="G63" s="65">
        <f>SUM(G64:G78)</f>
        <v>18820.520175815458</v>
      </c>
    </row>
    <row r="64" spans="1:7" ht="19.5" customHeight="1">
      <c r="A64" s="45">
        <v>1</v>
      </c>
      <c r="B64" s="79" t="s">
        <v>74</v>
      </c>
      <c r="C64" s="47" t="s">
        <v>75</v>
      </c>
      <c r="D64" s="48">
        <v>2</v>
      </c>
      <c r="E64" s="49">
        <v>800</v>
      </c>
      <c r="F64" s="49">
        <f aca="true" t="shared" si="3" ref="F64:F78">(E64*$F$43)</f>
        <v>795.3732773720216</v>
      </c>
      <c r="G64" s="66">
        <f aca="true" t="shared" si="4" ref="G64:G78">D64*F64</f>
        <v>1590.7465547440431</v>
      </c>
    </row>
    <row r="65" spans="1:7" ht="19.5" customHeight="1">
      <c r="A65" s="45">
        <v>2</v>
      </c>
      <c r="B65" s="79" t="s">
        <v>76</v>
      </c>
      <c r="C65" s="47" t="s">
        <v>75</v>
      </c>
      <c r="D65" s="48">
        <v>1</v>
      </c>
      <c r="E65" s="49">
        <v>900</v>
      </c>
      <c r="F65" s="49">
        <f t="shared" si="3"/>
        <v>894.7949370435242</v>
      </c>
      <c r="G65" s="66">
        <f t="shared" si="4"/>
        <v>894.7949370435242</v>
      </c>
    </row>
    <row r="66" spans="1:7" ht="19.5" customHeight="1">
      <c r="A66" s="45">
        <v>3</v>
      </c>
      <c r="B66" s="79" t="s">
        <v>77</v>
      </c>
      <c r="C66" s="47" t="s">
        <v>75</v>
      </c>
      <c r="D66" s="48">
        <v>2</v>
      </c>
      <c r="E66" s="49">
        <v>300</v>
      </c>
      <c r="F66" s="49">
        <f t="shared" si="3"/>
        <v>298.26497901450807</v>
      </c>
      <c r="G66" s="66">
        <f t="shared" si="4"/>
        <v>596.5299580290161</v>
      </c>
    </row>
    <row r="67" spans="1:7" ht="19.5" customHeight="1">
      <c r="A67" s="45">
        <v>4</v>
      </c>
      <c r="B67" s="79" t="s">
        <v>78</v>
      </c>
      <c r="C67" s="47" t="s">
        <v>75</v>
      </c>
      <c r="D67" s="48">
        <v>2</v>
      </c>
      <c r="E67" s="49">
        <v>320</v>
      </c>
      <c r="F67" s="49">
        <f t="shared" si="3"/>
        <v>318.14931094880865</v>
      </c>
      <c r="G67" s="66">
        <f t="shared" si="4"/>
        <v>636.2986218976173</v>
      </c>
    </row>
    <row r="68" spans="1:7" ht="19.5" customHeight="1">
      <c r="A68" s="45">
        <v>5</v>
      </c>
      <c r="B68" s="79" t="s">
        <v>79</v>
      </c>
      <c r="C68" s="47" t="s">
        <v>75</v>
      </c>
      <c r="D68" s="48">
        <v>1</v>
      </c>
      <c r="E68" s="49">
        <v>1350</v>
      </c>
      <c r="F68" s="49">
        <f t="shared" si="3"/>
        <v>1342.1924055652864</v>
      </c>
      <c r="G68" s="66">
        <f t="shared" si="4"/>
        <v>1342.1924055652864</v>
      </c>
    </row>
    <row r="69" spans="1:7" ht="19.5" customHeight="1">
      <c r="A69" s="45">
        <v>6</v>
      </c>
      <c r="B69" s="79" t="s">
        <v>80</v>
      </c>
      <c r="C69" s="47" t="s">
        <v>75</v>
      </c>
      <c r="D69" s="48">
        <v>6</v>
      </c>
      <c r="E69" s="49">
        <v>200</v>
      </c>
      <c r="F69" s="49">
        <f t="shared" si="3"/>
        <v>198.8433193430054</v>
      </c>
      <c r="G69" s="66">
        <f t="shared" si="4"/>
        <v>1193.0599160580323</v>
      </c>
    </row>
    <row r="70" spans="1:7" ht="19.5" customHeight="1">
      <c r="A70" s="45">
        <v>7</v>
      </c>
      <c r="B70" s="79" t="s">
        <v>81</v>
      </c>
      <c r="C70" s="47" t="s">
        <v>75</v>
      </c>
      <c r="D70" s="48">
        <v>12</v>
      </c>
      <c r="E70" s="49">
        <v>5</v>
      </c>
      <c r="F70" s="49">
        <f t="shared" si="3"/>
        <v>4.971082983575135</v>
      </c>
      <c r="G70" s="66">
        <f t="shared" si="4"/>
        <v>59.65299580290162</v>
      </c>
    </row>
    <row r="71" spans="1:7" ht="19.5" customHeight="1">
      <c r="A71" s="45">
        <v>8</v>
      </c>
      <c r="B71" s="79" t="s">
        <v>82</v>
      </c>
      <c r="C71" s="47" t="s">
        <v>75</v>
      </c>
      <c r="D71" s="48">
        <v>3</v>
      </c>
      <c r="E71" s="49">
        <v>600</v>
      </c>
      <c r="F71" s="49">
        <f t="shared" si="3"/>
        <v>596.5299580290161</v>
      </c>
      <c r="G71" s="66">
        <f t="shared" si="4"/>
        <v>1789.5898740870484</v>
      </c>
    </row>
    <row r="72" spans="1:7" ht="19.5" customHeight="1">
      <c r="A72" s="45">
        <v>9</v>
      </c>
      <c r="B72" s="79" t="s">
        <v>83</v>
      </c>
      <c r="C72" s="47" t="s">
        <v>75</v>
      </c>
      <c r="D72" s="48">
        <v>1</v>
      </c>
      <c r="E72" s="49">
        <v>150</v>
      </c>
      <c r="F72" s="49">
        <f t="shared" si="3"/>
        <v>149.13248950725404</v>
      </c>
      <c r="G72" s="66">
        <f t="shared" si="4"/>
        <v>149.13248950725404</v>
      </c>
    </row>
    <row r="73" spans="1:7" ht="19.5" customHeight="1">
      <c r="A73" s="45">
        <v>10</v>
      </c>
      <c r="B73" s="79" t="s">
        <v>84</v>
      </c>
      <c r="C73" s="47" t="s">
        <v>75</v>
      </c>
      <c r="D73" s="48">
        <v>64</v>
      </c>
      <c r="E73" s="49">
        <v>10</v>
      </c>
      <c r="F73" s="49">
        <f t="shared" si="3"/>
        <v>9.94216596715027</v>
      </c>
      <c r="G73" s="66">
        <f t="shared" si="4"/>
        <v>636.2986218976173</v>
      </c>
    </row>
    <row r="74" spans="1:7" ht="19.5" customHeight="1">
      <c r="A74" s="45">
        <v>11</v>
      </c>
      <c r="B74" s="79" t="s">
        <v>85</v>
      </c>
      <c r="C74" s="47" t="s">
        <v>75</v>
      </c>
      <c r="D74" s="48">
        <v>8</v>
      </c>
      <c r="E74" s="49">
        <v>520</v>
      </c>
      <c r="F74" s="49">
        <f t="shared" si="3"/>
        <v>516.992630291814</v>
      </c>
      <c r="G74" s="66">
        <f t="shared" si="4"/>
        <v>4135.941042334512</v>
      </c>
    </row>
    <row r="75" spans="1:7" ht="19.5" customHeight="1">
      <c r="A75" s="45">
        <v>12</v>
      </c>
      <c r="B75" s="46" t="s">
        <v>86</v>
      </c>
      <c r="C75" s="47" t="s">
        <v>75</v>
      </c>
      <c r="D75" s="48">
        <v>1</v>
      </c>
      <c r="E75" s="49">
        <v>240</v>
      </c>
      <c r="F75" s="49">
        <f t="shared" si="3"/>
        <v>238.61198321160646</v>
      </c>
      <c r="G75" s="66">
        <f t="shared" si="4"/>
        <v>238.61198321160646</v>
      </c>
    </row>
    <row r="76" spans="1:7" ht="19.5" customHeight="1">
      <c r="A76" s="45">
        <v>13</v>
      </c>
      <c r="B76" s="46" t="s">
        <v>87</v>
      </c>
      <c r="C76" s="47" t="s">
        <v>75</v>
      </c>
      <c r="D76" s="48">
        <v>1</v>
      </c>
      <c r="E76" s="49">
        <v>90</v>
      </c>
      <c r="F76" s="49">
        <f t="shared" si="3"/>
        <v>89.47949370435242</v>
      </c>
      <c r="G76" s="66">
        <f t="shared" si="4"/>
        <v>89.47949370435242</v>
      </c>
    </row>
    <row r="77" spans="1:7" ht="19.5" customHeight="1">
      <c r="A77" s="45">
        <v>14</v>
      </c>
      <c r="B77" s="46" t="s">
        <v>88</v>
      </c>
      <c r="C77" s="47" t="s">
        <v>75</v>
      </c>
      <c r="D77" s="48">
        <v>1</v>
      </c>
      <c r="E77" s="49">
        <v>1500</v>
      </c>
      <c r="F77" s="49">
        <f t="shared" si="3"/>
        <v>1491.3248950725404</v>
      </c>
      <c r="G77" s="66">
        <f t="shared" si="4"/>
        <v>1491.3248950725404</v>
      </c>
    </row>
    <row r="78" spans="1:7" ht="19.5" customHeight="1">
      <c r="A78" s="45">
        <v>15</v>
      </c>
      <c r="B78" s="46" t="s">
        <v>89</v>
      </c>
      <c r="C78" s="47" t="s">
        <v>90</v>
      </c>
      <c r="D78" s="48">
        <v>1</v>
      </c>
      <c r="E78" s="49">
        <v>4000</v>
      </c>
      <c r="F78" s="49">
        <f t="shared" si="3"/>
        <v>3976.866386860108</v>
      </c>
      <c r="G78" s="66">
        <f t="shared" si="4"/>
        <v>3976.866386860108</v>
      </c>
    </row>
    <row r="79" spans="1:7" ht="19.5" customHeight="1">
      <c r="A79" s="45"/>
      <c r="B79" s="46"/>
      <c r="C79" s="47"/>
      <c r="D79" s="48"/>
      <c r="E79" s="49"/>
      <c r="F79" s="49"/>
      <c r="G79" s="66"/>
    </row>
    <row r="80" spans="1:7" ht="19.5" customHeight="1">
      <c r="A80" s="233" t="s">
        <v>92</v>
      </c>
      <c r="B80" s="234"/>
      <c r="C80" s="234"/>
      <c r="D80" s="234"/>
      <c r="E80" s="234"/>
      <c r="F80" s="96"/>
      <c r="G80" s="65">
        <f>SUM(G44,G60,G63)</f>
        <v>60597.10338603391</v>
      </c>
    </row>
    <row r="81" spans="1:7" ht="19.5" customHeight="1">
      <c r="A81" s="245" t="s">
        <v>99</v>
      </c>
      <c r="B81" s="246"/>
      <c r="C81" s="246"/>
      <c r="D81" s="246"/>
      <c r="E81" s="247"/>
      <c r="F81" s="101"/>
      <c r="G81" s="102">
        <f>SUM(G37,G80)</f>
        <v>421605.1033860339</v>
      </c>
    </row>
    <row r="82" spans="1:7" ht="19.5" thickBot="1">
      <c r="A82" s="39"/>
      <c r="B82" s="40"/>
      <c r="C82" s="41"/>
      <c r="D82" s="42"/>
      <c r="E82" s="43"/>
      <c r="F82" s="43"/>
      <c r="G82" s="42"/>
    </row>
  </sheetData>
  <sheetProtection/>
  <mergeCells count="20">
    <mergeCell ref="A12:B13"/>
    <mergeCell ref="B38:F38"/>
    <mergeCell ref="C39:C42"/>
    <mergeCell ref="D39:D42"/>
    <mergeCell ref="A1:G1"/>
    <mergeCell ref="A2:G7"/>
    <mergeCell ref="A8:B8"/>
    <mergeCell ref="C8:G8"/>
    <mergeCell ref="A9:B9"/>
    <mergeCell ref="C9:G9"/>
    <mergeCell ref="E39:G41"/>
    <mergeCell ref="A40:B41"/>
    <mergeCell ref="B43:E43"/>
    <mergeCell ref="A80:E80"/>
    <mergeCell ref="A81:E81"/>
    <mergeCell ref="A10:B10"/>
    <mergeCell ref="C10:G10"/>
    <mergeCell ref="C11:C14"/>
    <mergeCell ref="D11:D14"/>
    <mergeCell ref="E11:G13"/>
  </mergeCells>
  <printOptions horizontalCentered="1"/>
  <pageMargins left="0.5118110236220472" right="0.5118110236220472" top="1.3385826771653544" bottom="0.7874015748031497" header="0.15748031496062992" footer="0.31496062992125984"/>
  <pageSetup fitToHeight="0" fitToWidth="1" horizontalDpi="600" verticalDpi="600" orientation="landscape" paperSize="9" scale="71" r:id="rId2"/>
  <headerFooter>
    <oddFooter>&amp;CPágina &amp;P de &amp;N</oddFooter>
  </headerFooter>
  <rowBreaks count="3" manualBreakCount="3">
    <brk id="30" max="6" man="1"/>
    <brk id="59" max="6" man="1"/>
    <brk id="9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34.28125" style="15" customWidth="1"/>
    <col min="2" max="2" width="13.00390625" style="15" customWidth="1"/>
    <col min="3" max="3" width="13.421875" style="15" customWidth="1"/>
    <col min="4" max="4" width="10.57421875" style="15" customWidth="1"/>
    <col min="5" max="5" width="12.8515625" style="15" customWidth="1"/>
    <col min="6" max="6" width="9.421875" style="15" customWidth="1"/>
    <col min="7" max="7" width="13.28125" style="15" customWidth="1"/>
    <col min="8" max="8" width="8.57421875" style="15" customWidth="1"/>
    <col min="9" max="9" width="11.421875" style="15" customWidth="1"/>
    <col min="10" max="10" width="9.421875" style="15" customWidth="1"/>
    <col min="11" max="11" width="11.28125" style="15" customWidth="1"/>
    <col min="12" max="12" width="9.421875" style="15" customWidth="1"/>
    <col min="13" max="16384" width="11.421875" style="15" customWidth="1"/>
  </cols>
  <sheetData>
    <row r="1" spans="1:12" ht="26.25">
      <c r="A1" s="248" t="s">
        <v>14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50"/>
    </row>
    <row r="2" spans="1:12" ht="20.25" customHeight="1">
      <c r="A2" s="251" t="e">
        <f>#REF!</f>
        <v>#REF!</v>
      </c>
      <c r="B2" s="252"/>
      <c r="C2" s="252"/>
      <c r="D2" s="253"/>
      <c r="E2" s="28" t="e">
        <f>#REF!</f>
        <v>#REF!</v>
      </c>
      <c r="F2" s="29"/>
      <c r="G2" s="29"/>
      <c r="H2" s="29"/>
      <c r="I2" s="29"/>
      <c r="J2" s="29"/>
      <c r="K2" s="29"/>
      <c r="L2" s="30"/>
    </row>
    <row r="3" spans="1:12" ht="28.5" customHeight="1">
      <c r="A3" s="254" t="e">
        <f>#REF!</f>
        <v>#REF!</v>
      </c>
      <c r="B3" s="255"/>
      <c r="C3" s="255"/>
      <c r="D3" s="256"/>
      <c r="E3" s="28"/>
      <c r="F3" s="29"/>
      <c r="G3" s="29"/>
      <c r="H3" s="29"/>
      <c r="I3" s="29"/>
      <c r="J3" s="29"/>
      <c r="K3" s="29"/>
      <c r="L3" s="30"/>
    </row>
    <row r="4" spans="1:12" ht="15.75">
      <c r="A4" s="257" t="e">
        <f>#REF!</f>
        <v>#REF!</v>
      </c>
      <c r="B4" s="258"/>
      <c r="C4" s="258"/>
      <c r="D4" s="258"/>
      <c r="E4" s="258"/>
      <c r="F4" s="259"/>
      <c r="G4" s="29"/>
      <c r="H4" s="29"/>
      <c r="I4" s="29"/>
      <c r="J4" s="29"/>
      <c r="K4" s="29"/>
      <c r="L4" s="30"/>
    </row>
    <row r="5" spans="1:12" ht="24">
      <c r="A5" s="31" t="s">
        <v>15</v>
      </c>
      <c r="B5" s="32"/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1:12" ht="12.75">
      <c r="A6" s="35" t="s">
        <v>16</v>
      </c>
      <c r="B6" s="36" t="s">
        <v>17</v>
      </c>
      <c r="C6" s="36" t="s">
        <v>18</v>
      </c>
      <c r="D6" s="36" t="s">
        <v>19</v>
      </c>
      <c r="E6" s="36" t="s">
        <v>20</v>
      </c>
      <c r="F6" s="36" t="s">
        <v>19</v>
      </c>
      <c r="G6" s="36" t="s">
        <v>21</v>
      </c>
      <c r="H6" s="36" t="s">
        <v>19</v>
      </c>
      <c r="I6" s="36" t="s">
        <v>22</v>
      </c>
      <c r="J6" s="36" t="s">
        <v>19</v>
      </c>
      <c r="K6" s="36" t="s">
        <v>23</v>
      </c>
      <c r="L6" s="37" t="s">
        <v>19</v>
      </c>
    </row>
    <row r="7" spans="1:12" ht="12.75">
      <c r="A7" s="13" t="e">
        <f>#REF!</f>
        <v>#REF!</v>
      </c>
      <c r="B7" s="3" t="e">
        <f>#REF!</f>
        <v>#REF!</v>
      </c>
      <c r="C7" s="4" t="e">
        <f>D7*$B7/100</f>
        <v>#REF!</v>
      </c>
      <c r="D7" s="5">
        <v>100</v>
      </c>
      <c r="E7" s="6"/>
      <c r="F7" s="6"/>
      <c r="G7" s="6"/>
      <c r="H7" s="6"/>
      <c r="I7" s="6"/>
      <c r="J7" s="6"/>
      <c r="K7" s="4" t="e">
        <f>SUM(C7,E7,)</f>
        <v>#REF!</v>
      </c>
      <c r="L7" s="14" t="e">
        <f>K7/$B$11*100</f>
        <v>#REF!</v>
      </c>
    </row>
    <row r="8" spans="1:12" ht="12.75" customHeight="1">
      <c r="A8" s="13" t="e">
        <f>#REF!</f>
        <v>#REF!</v>
      </c>
      <c r="B8" s="3" t="e">
        <f>#REF!</f>
        <v>#REF!</v>
      </c>
      <c r="C8" s="4" t="e">
        <f>D8*$B8/100</f>
        <v>#REF!</v>
      </c>
      <c r="D8" s="5" t="e">
        <f>(C14/$B$14)*100</f>
        <v>#REF!</v>
      </c>
      <c r="E8" s="4" t="e">
        <f>F8*$B8/100</f>
        <v>#REF!</v>
      </c>
      <c r="F8" s="5" t="e">
        <f>(E14/$B$14)*100</f>
        <v>#REF!</v>
      </c>
      <c r="G8" s="4" t="e">
        <f>H8*$B8/100</f>
        <v>#REF!</v>
      </c>
      <c r="H8" s="5" t="e">
        <f>(G14/$B$14)*100</f>
        <v>#REF!</v>
      </c>
      <c r="I8" s="4" t="e">
        <f>J8*$B8/100</f>
        <v>#REF!</v>
      </c>
      <c r="J8" s="5" t="e">
        <f>(I14/$B$14)*100</f>
        <v>#REF!</v>
      </c>
      <c r="K8" s="4" t="e">
        <f>SUM(C8,E8,G8,I8)</f>
        <v>#REF!</v>
      </c>
      <c r="L8" s="14" t="e">
        <f>K8/$B$11*100</f>
        <v>#REF!</v>
      </c>
    </row>
    <row r="9" spans="1:12" ht="12.75">
      <c r="A9" s="16" t="e">
        <f>#REF!</f>
        <v>#REF!</v>
      </c>
      <c r="B9" s="8" t="e">
        <f>#REF!</f>
        <v>#REF!</v>
      </c>
      <c r="C9" s="9" t="e">
        <f>D9*$B9/100</f>
        <v>#REF!</v>
      </c>
      <c r="D9" s="7">
        <v>25</v>
      </c>
      <c r="E9" s="4" t="e">
        <f>F9*$B9/100</f>
        <v>#REF!</v>
      </c>
      <c r="F9" s="7">
        <v>25</v>
      </c>
      <c r="G9" s="4" t="e">
        <f>H9*$B9/100</f>
        <v>#REF!</v>
      </c>
      <c r="H9" s="7">
        <v>25</v>
      </c>
      <c r="I9" s="4" t="e">
        <f>J9*$B9/100</f>
        <v>#REF!</v>
      </c>
      <c r="J9" s="10">
        <v>25</v>
      </c>
      <c r="K9" s="4" t="e">
        <f>SUM(C9,E9,G9,I9)</f>
        <v>#REF!</v>
      </c>
      <c r="L9" s="17" t="e">
        <f>K9/$B$11*100</f>
        <v>#REF!</v>
      </c>
    </row>
    <row r="10" spans="1:12" ht="12.75">
      <c r="A10" s="16" t="e">
        <f>#REF!</f>
        <v>#REF!</v>
      </c>
      <c r="B10" s="18" t="e">
        <f>#REF!</f>
        <v>#REF!</v>
      </c>
      <c r="C10" s="9" t="e">
        <f>D10*$B10/100</f>
        <v>#REF!</v>
      </c>
      <c r="D10" s="7">
        <v>0</v>
      </c>
      <c r="E10" s="4" t="e">
        <f>F10*$B10/100</f>
        <v>#REF!</v>
      </c>
      <c r="F10" s="7">
        <v>35</v>
      </c>
      <c r="G10" s="4" t="e">
        <f>H10*$B10/100</f>
        <v>#REF!</v>
      </c>
      <c r="H10" s="7">
        <v>35</v>
      </c>
      <c r="I10" s="4" t="e">
        <f>J10*$B10/100</f>
        <v>#REF!</v>
      </c>
      <c r="J10" s="10">
        <v>30</v>
      </c>
      <c r="K10" s="4" t="e">
        <f>SUM(C10,E10,G10,I10)</f>
        <v>#REF!</v>
      </c>
      <c r="L10" s="17" t="e">
        <f>K10/$B$11*100</f>
        <v>#REF!</v>
      </c>
    </row>
    <row r="11" spans="1:12" ht="12.75">
      <c r="A11" s="19" t="s">
        <v>24</v>
      </c>
      <c r="B11" s="20" t="e">
        <f>SUM(B7:B10)</f>
        <v>#REF!</v>
      </c>
      <c r="C11" s="20" t="e">
        <f>SUM(C7:C10)</f>
        <v>#REF!</v>
      </c>
      <c r="D11" s="21" t="e">
        <f>C11/$B$11*100</f>
        <v>#REF!</v>
      </c>
      <c r="E11" s="20" t="e">
        <f>SUM(E7:E10)</f>
        <v>#REF!</v>
      </c>
      <c r="F11" s="21" t="e">
        <f>E11/$B$11*100</f>
        <v>#REF!</v>
      </c>
      <c r="G11" s="20" t="e">
        <f>SUM(G7:G10)</f>
        <v>#REF!</v>
      </c>
      <c r="H11" s="21" t="e">
        <f>G11/$B$11*100</f>
        <v>#REF!</v>
      </c>
      <c r="I11" s="20" t="e">
        <f>SUM(I7:I10)</f>
        <v>#REF!</v>
      </c>
      <c r="J11" s="21" t="e">
        <f>I11/$B$11*100</f>
        <v>#REF!</v>
      </c>
      <c r="K11" s="20" t="e">
        <f>SUM(K7:K10)</f>
        <v>#REF!</v>
      </c>
      <c r="L11" s="22" t="e">
        <f>SUM(L7:L10)</f>
        <v>#REF!</v>
      </c>
    </row>
    <row r="12" spans="1:12" ht="13.5" thickBot="1">
      <c r="A12" s="23" t="s">
        <v>25</v>
      </c>
      <c r="B12" s="24" t="e">
        <f>B11</f>
        <v>#REF!</v>
      </c>
      <c r="C12" s="24" t="e">
        <f>C11</f>
        <v>#REF!</v>
      </c>
      <c r="D12" s="25" t="e">
        <f>C12/B11*100</f>
        <v>#REF!</v>
      </c>
      <c r="E12" s="24" t="e">
        <f aca="true" t="shared" si="0" ref="E12:J12">C12+E11</f>
        <v>#REF!</v>
      </c>
      <c r="F12" s="25" t="e">
        <f t="shared" si="0"/>
        <v>#REF!</v>
      </c>
      <c r="G12" s="24" t="e">
        <f t="shared" si="0"/>
        <v>#REF!</v>
      </c>
      <c r="H12" s="25" t="e">
        <f t="shared" si="0"/>
        <v>#REF!</v>
      </c>
      <c r="I12" s="24" t="e">
        <f t="shared" si="0"/>
        <v>#REF!</v>
      </c>
      <c r="J12" s="25" t="e">
        <f t="shared" si="0"/>
        <v>#REF!</v>
      </c>
      <c r="K12" s="24" t="e">
        <f>K11</f>
        <v>#REF!</v>
      </c>
      <c r="L12" s="26" t="e">
        <f>L11</f>
        <v>#REF!</v>
      </c>
    </row>
    <row r="14" spans="2:9" ht="12.75">
      <c r="B14" s="38" t="e">
        <f>SUM(B7,B9,B10)</f>
        <v>#REF!</v>
      </c>
      <c r="C14" s="38" t="e">
        <f>SUM(C7,C9,C10)</f>
        <v>#REF!</v>
      </c>
      <c r="E14" s="38" t="e">
        <f>SUM(E7,E9,E10)</f>
        <v>#REF!</v>
      </c>
      <c r="G14" s="38" t="e">
        <f>SUM(G7,G9,G10)</f>
        <v>#REF!</v>
      </c>
      <c r="I14" s="38" t="e">
        <f>SUM(I7,I9,I10)</f>
        <v>#REF!</v>
      </c>
    </row>
    <row r="19" spans="1:5" ht="15">
      <c r="A19" s="11"/>
      <c r="B19" s="27"/>
      <c r="C19" s="27"/>
      <c r="D19" s="27"/>
      <c r="E19" s="27"/>
    </row>
    <row r="20" spans="1:5" ht="15">
      <c r="A20" s="12"/>
      <c r="B20" s="27"/>
      <c r="C20" s="27"/>
      <c r="D20" s="27"/>
      <c r="E20" s="27"/>
    </row>
  </sheetData>
  <sheetProtection/>
  <mergeCells count="4">
    <mergeCell ref="A1:L1"/>
    <mergeCell ref="A2:D2"/>
    <mergeCell ref="A3:D3"/>
    <mergeCell ref="A4:F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H9" sqref="H9"/>
    </sheetView>
  </sheetViews>
  <sheetFormatPr defaultColWidth="11.421875" defaultRowHeight="12.75"/>
  <cols>
    <col min="1" max="1" width="57.00390625" style="15" customWidth="1"/>
    <col min="2" max="2" width="16.28125" style="15" customWidth="1"/>
    <col min="3" max="3" width="14.7109375" style="15" customWidth="1"/>
    <col min="4" max="4" width="10.57421875" style="15" customWidth="1"/>
    <col min="5" max="5" width="12.8515625" style="15" customWidth="1"/>
    <col min="6" max="6" width="7.8515625" style="15" customWidth="1"/>
    <col min="7" max="16384" width="11.421875" style="15" customWidth="1"/>
  </cols>
  <sheetData>
    <row r="1" spans="1:6" ht="33.75" customHeight="1">
      <c r="A1" s="260" t="s">
        <v>14</v>
      </c>
      <c r="B1" s="261"/>
      <c r="C1" s="261"/>
      <c r="D1" s="261"/>
      <c r="E1" s="261"/>
      <c r="F1" s="262"/>
    </row>
    <row r="2" spans="1:6" ht="20.25" customHeight="1">
      <c r="A2" s="251" t="s">
        <v>100</v>
      </c>
      <c r="B2" s="252"/>
      <c r="C2" s="252"/>
      <c r="D2" s="253"/>
      <c r="E2" s="28" t="s">
        <v>106</v>
      </c>
      <c r="F2" s="30"/>
    </row>
    <row r="3" spans="1:6" ht="28.5" customHeight="1">
      <c r="A3" s="254" t="s">
        <v>101</v>
      </c>
      <c r="B3" s="255"/>
      <c r="C3" s="255"/>
      <c r="D3" s="256"/>
      <c r="E3" s="28"/>
      <c r="F3" s="30"/>
    </row>
    <row r="4" spans="1:6" ht="12.75">
      <c r="A4" s="257" t="s">
        <v>102</v>
      </c>
      <c r="B4" s="258"/>
      <c r="C4" s="258"/>
      <c r="D4" s="258"/>
      <c r="E4" s="258"/>
      <c r="F4" s="263"/>
    </row>
    <row r="5" spans="1:6" ht="24">
      <c r="A5" s="31" t="s">
        <v>15</v>
      </c>
      <c r="B5" s="32"/>
      <c r="C5" s="33"/>
      <c r="D5" s="33"/>
      <c r="E5" s="33"/>
      <c r="F5" s="34"/>
    </row>
    <row r="6" spans="1:6" ht="30" customHeight="1">
      <c r="A6" s="111" t="s">
        <v>16</v>
      </c>
      <c r="B6" s="112" t="s">
        <v>17</v>
      </c>
      <c r="C6" s="113" t="s">
        <v>104</v>
      </c>
      <c r="D6" s="112" t="s">
        <v>19</v>
      </c>
      <c r="E6" s="112" t="s">
        <v>21</v>
      </c>
      <c r="F6" s="37" t="s">
        <v>19</v>
      </c>
    </row>
    <row r="7" spans="1:6" ht="12.75">
      <c r="A7" s="13" t="str">
        <f>'[1]Orçamento'!B15</f>
        <v>SERVIÇOS PRELIMINARES</v>
      </c>
      <c r="B7" s="106">
        <v>9600</v>
      </c>
      <c r="C7" s="4">
        <v>9600</v>
      </c>
      <c r="D7" s="5">
        <v>50</v>
      </c>
      <c r="E7" s="6"/>
      <c r="F7" s="114"/>
    </row>
    <row r="8" spans="1:6" ht="12.75" customHeight="1">
      <c r="A8" s="13" t="s">
        <v>103</v>
      </c>
      <c r="B8" s="106">
        <v>351408</v>
      </c>
      <c r="C8" s="4">
        <v>351408</v>
      </c>
      <c r="D8" s="5">
        <v>40</v>
      </c>
      <c r="E8" s="4">
        <f>F8*$B8/100</f>
        <v>0</v>
      </c>
      <c r="F8" s="115"/>
    </row>
    <row r="9" spans="1:6" ht="25.5">
      <c r="A9" s="103" t="str">
        <f>Planilha_Consolidada!B44</f>
        <v>CERCA COM POSTE DE CONCRETO 15X15 E TELA DE AÇO GALVANIZADO</v>
      </c>
      <c r="B9" s="107">
        <f>Planilha_Consolidada!G44</f>
        <v>15131.578418255725</v>
      </c>
      <c r="C9" s="108" t="s">
        <v>105</v>
      </c>
      <c r="D9" s="7"/>
      <c r="E9" s="110">
        <f>F9*$B9/100</f>
        <v>15131.578418255725</v>
      </c>
      <c r="F9" s="116">
        <v>100</v>
      </c>
    </row>
    <row r="10" spans="1:6" ht="63.75">
      <c r="A10" s="103" t="str">
        <f>Planilha_Consolidada!B60</f>
        <v>INSTALAÇÃO DE REDE ELÉTRICA DE BAIXA TENSÃO 220 VOLTS TRIFÁSICA E IMPLANTAÇÃO DE UM AUTOTRANSFORMADOR TRIFÁSICO 112,5 KVA 220V/380V, COM CABO MULTIPLEXADOS 120 MM - EXTENSÃO 160 M - COTAÇÃO MENOR PREÇO</v>
      </c>
      <c r="B10" s="107">
        <f>Planilha_Consolidada!G60</f>
        <v>26645.00479196272</v>
      </c>
      <c r="C10" s="109" t="s">
        <v>105</v>
      </c>
      <c r="D10" s="105"/>
      <c r="E10" s="110">
        <f>F10*$B10/100</f>
        <v>26645.004791962725</v>
      </c>
      <c r="F10" s="117">
        <v>100</v>
      </c>
    </row>
    <row r="11" spans="1:6" ht="21" customHeight="1">
      <c r="A11" s="103" t="str">
        <f>Planilha_Consolidada!B63</f>
        <v>SERVIÇOS HIDRAULICOS - COTAÇÃO MENOR PREÇO</v>
      </c>
      <c r="B11" s="107">
        <f>Planilha_Consolidada!G63</f>
        <v>18820.520175815458</v>
      </c>
      <c r="C11" s="104"/>
      <c r="D11" s="105"/>
      <c r="E11" s="110">
        <f>F11*$B11/100</f>
        <v>18820.520175815458</v>
      </c>
      <c r="F11" s="117">
        <v>100</v>
      </c>
    </row>
    <row r="12" spans="1:6" ht="12.75">
      <c r="A12" s="19" t="s">
        <v>24</v>
      </c>
      <c r="B12" s="20">
        <f>SUM(B7:B11)</f>
        <v>421605.1033860339</v>
      </c>
      <c r="C12" s="20">
        <f>SUM(C7:C9)</f>
        <v>361008</v>
      </c>
      <c r="D12" s="21">
        <f>C12/$B$12*100</f>
        <v>85.62704699270458</v>
      </c>
      <c r="E12" s="20">
        <f>SUM(E7:E11)</f>
        <v>60597.10338603391</v>
      </c>
      <c r="F12" s="22">
        <f>E12/$B$12*100</f>
        <v>14.372953007295417</v>
      </c>
    </row>
    <row r="13" spans="1:6" ht="13.5" thickBot="1">
      <c r="A13" s="23" t="s">
        <v>25</v>
      </c>
      <c r="B13" s="24">
        <f>B12</f>
        <v>421605.1033860339</v>
      </c>
      <c r="C13" s="24">
        <f>C12</f>
        <v>361008</v>
      </c>
      <c r="D13" s="25">
        <f>C13/B12*100</f>
        <v>85.62704699270458</v>
      </c>
      <c r="E13" s="24">
        <f>C13+E12</f>
        <v>421605.1033860339</v>
      </c>
      <c r="F13" s="26">
        <f>D13+F12</f>
        <v>100</v>
      </c>
    </row>
    <row r="15" spans="2:5" ht="12.75">
      <c r="B15" s="38"/>
      <c r="C15" s="38"/>
      <c r="E15" s="38"/>
    </row>
    <row r="20" spans="1:5" ht="15">
      <c r="A20" s="11"/>
      <c r="B20" s="27"/>
      <c r="C20" s="27"/>
      <c r="D20" s="27"/>
      <c r="E20" s="27"/>
    </row>
    <row r="21" spans="1:5" ht="15">
      <c r="A21" s="12"/>
      <c r="B21" s="27"/>
      <c r="C21" s="27"/>
      <c r="D21" s="27"/>
      <c r="E21" s="27"/>
    </row>
  </sheetData>
  <sheetProtection/>
  <mergeCells count="4">
    <mergeCell ref="A1:F1"/>
    <mergeCell ref="A2:D2"/>
    <mergeCell ref="A3:D3"/>
    <mergeCell ref="A4:F4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cp:lastPrinted>2020-07-09T15:11:43Z</cp:lastPrinted>
  <dcterms:created xsi:type="dcterms:W3CDTF">2001-01-11T11:49:53Z</dcterms:created>
  <dcterms:modified xsi:type="dcterms:W3CDTF">2020-07-09T15:12:14Z</dcterms:modified>
  <cp:category/>
  <cp:version/>
  <cp:contentType/>
  <cp:contentStatus/>
</cp:coreProperties>
</file>