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750" firstSheet="2" activeTab="2"/>
  </bookViews>
  <sheets>
    <sheet name="CRONOGRAMA" sheetId="5" state="hidden" r:id="rId1"/>
    <sheet name="ORÇAMENTO FINAL" sheetId="4" state="hidden" r:id="rId2"/>
    <sheet name="CRONOGRAMA_DEFINITIVO" sheetId="8" r:id="rId3"/>
    <sheet name="ORÇAMENTO FINAL_DEFINITIVO" sheetId="9" state="hidden" r:id="rId4"/>
  </sheets>
  <externalReferences>
    <externalReference r:id="rId5"/>
  </externalReferences>
  <definedNames>
    <definedName name="_xlnm.Print_Area" localSheetId="2">CRONOGRAMA_DEFINITIVO!$A$1:$P$20</definedName>
    <definedName name="_xlnm.Print_Area" localSheetId="1">'ORÇAMENTO FINAL'!$A$1:$H$111</definedName>
    <definedName name="_xlnm.Print_Area" localSheetId="3">'ORÇAMENTO FINAL_DEFINITIVO'!$A$1:$H$202</definedName>
    <definedName name="_xlnm.Print_Titles" localSheetId="1">'ORÇAMENTO FINAL'!$7:$9</definedName>
    <definedName name="_xlnm.Print_Titles" localSheetId="3">'ORÇAMENTO FINAL_DEFINITIVO'!$7:$9</definedName>
  </definedNames>
  <calcPr calcId="162913"/>
</workbook>
</file>

<file path=xl/calcChain.xml><?xml version="1.0" encoding="utf-8"?>
<calcChain xmlns="http://schemas.openxmlformats.org/spreadsheetml/2006/main">
  <c r="O20" i="8" l="1"/>
  <c r="O19" i="8"/>
  <c r="O12" i="8"/>
  <c r="O13" i="8"/>
  <c r="O14" i="8"/>
  <c r="O15" i="8"/>
  <c r="O16" i="8"/>
  <c r="O17" i="8"/>
  <c r="O18" i="8"/>
  <c r="O11" i="8"/>
  <c r="F14" i="8"/>
  <c r="B16" i="8"/>
  <c r="B13" i="8" l="1"/>
  <c r="I19" i="8" l="1"/>
  <c r="G19" i="8"/>
  <c r="E19" i="8"/>
  <c r="C19" i="8"/>
  <c r="D13" i="8"/>
  <c r="D14" i="8"/>
  <c r="D15" i="8"/>
  <c r="D16" i="8"/>
  <c r="D17" i="8"/>
  <c r="D18" i="8"/>
  <c r="F13" i="8"/>
  <c r="F15" i="8"/>
  <c r="F16" i="8"/>
  <c r="F17" i="8"/>
  <c r="F18" i="8"/>
  <c r="H14" i="8"/>
  <c r="H15" i="8"/>
  <c r="H16" i="8"/>
  <c r="H17" i="8"/>
  <c r="H18" i="8"/>
  <c r="J12" i="8"/>
  <c r="J14" i="8"/>
  <c r="J15" i="8"/>
  <c r="J16" i="8"/>
  <c r="B19" i="8"/>
  <c r="J11" i="8" l="1"/>
  <c r="H11" i="8"/>
  <c r="F11" i="8" l="1"/>
  <c r="D11" i="8"/>
  <c r="G68" i="9" l="1"/>
  <c r="H68" i="9" s="1"/>
  <c r="G67" i="9"/>
  <c r="H67" i="9" s="1"/>
  <c r="G147" i="9"/>
  <c r="H147" i="9" s="1"/>
  <c r="G143" i="9"/>
  <c r="H143" i="9" s="1"/>
  <c r="G142" i="9"/>
  <c r="H142" i="9" s="1"/>
  <c r="G183" i="9"/>
  <c r="H183" i="9" s="1"/>
  <c r="G86" i="9"/>
  <c r="H86" i="9" s="1"/>
  <c r="G88" i="9"/>
  <c r="H88" i="9" s="1"/>
  <c r="G22" i="9"/>
  <c r="H22" i="9" s="1"/>
  <c r="G105" i="9"/>
  <c r="H105" i="9" s="1"/>
  <c r="G106" i="9"/>
  <c r="H106" i="9" s="1"/>
  <c r="G62" i="9"/>
  <c r="H62" i="9" s="1"/>
  <c r="G29" i="9"/>
  <c r="H29" i="9" s="1"/>
  <c r="H70" i="9"/>
  <c r="G70" i="9"/>
  <c r="G97" i="9"/>
  <c r="H97" i="9" s="1"/>
  <c r="G27" i="9"/>
  <c r="H27" i="9" s="1"/>
  <c r="G156" i="9"/>
  <c r="H156" i="9" s="1"/>
  <c r="G184" i="9"/>
  <c r="H184" i="9" s="1"/>
  <c r="G182" i="9"/>
  <c r="H182" i="9" s="1"/>
  <c r="G87" i="9"/>
  <c r="H87" i="9" s="1"/>
  <c r="G112" i="9"/>
  <c r="H112" i="9" s="1"/>
  <c r="G131" i="9"/>
  <c r="H131" i="9" s="1"/>
  <c r="G99" i="9"/>
  <c r="H99" i="9" s="1"/>
  <c r="G28" i="9"/>
  <c r="H28" i="9" s="1"/>
  <c r="G132" i="9"/>
  <c r="H132" i="9" s="1"/>
  <c r="G71" i="9"/>
  <c r="H71" i="9" s="1"/>
  <c r="G23" i="9"/>
  <c r="H23" i="9" s="1"/>
  <c r="G60" i="9"/>
  <c r="H60" i="9" s="1"/>
  <c r="G82" i="9"/>
  <c r="H82" i="9" s="1"/>
  <c r="G92" i="9"/>
  <c r="H92" i="9" s="1"/>
  <c r="G58" i="9"/>
  <c r="H58" i="9" s="1"/>
  <c r="G57" i="9"/>
  <c r="H57" i="9" s="1"/>
  <c r="G25" i="9"/>
  <c r="H25" i="9" s="1"/>
  <c r="G85" i="9"/>
  <c r="H85" i="9" s="1"/>
  <c r="G83" i="9"/>
  <c r="H83" i="9" s="1"/>
  <c r="G98" i="9"/>
  <c r="H98" i="9" s="1"/>
  <c r="G61" i="9"/>
  <c r="H61" i="9" s="1"/>
  <c r="G124" i="9"/>
  <c r="H124" i="9" s="1"/>
  <c r="G59" i="9"/>
  <c r="H59" i="9" s="1"/>
  <c r="G24" i="9"/>
  <c r="H24" i="9" s="1"/>
  <c r="G113" i="9"/>
  <c r="H113" i="9" s="1"/>
  <c r="G118" i="9"/>
  <c r="G155" i="9"/>
  <c r="H155" i="9" s="1"/>
  <c r="G154" i="9"/>
  <c r="H154" i="9" s="1"/>
  <c r="G153" i="9"/>
  <c r="H153" i="9" s="1"/>
  <c r="G150" i="9"/>
  <c r="H150" i="9" s="1"/>
  <c r="G149" i="9"/>
  <c r="H149" i="9" s="1"/>
  <c r="G148" i="9"/>
  <c r="H148" i="9" s="1"/>
  <c r="G144" i="9"/>
  <c r="H144" i="9" s="1"/>
  <c r="G141" i="9"/>
  <c r="H141" i="9" s="1"/>
  <c r="G140" i="9"/>
  <c r="H140" i="9" s="1"/>
  <c r="G137" i="9"/>
  <c r="H137" i="9" s="1"/>
  <c r="G136" i="9"/>
  <c r="H136" i="9" s="1"/>
  <c r="G89" i="9"/>
  <c r="H89" i="9" s="1"/>
  <c r="G107" i="9"/>
  <c r="H107" i="9" s="1"/>
  <c r="G26" i="9"/>
  <c r="H26" i="9" s="1"/>
  <c r="G69" i="9"/>
  <c r="H69" i="9" s="1"/>
  <c r="G50" i="9"/>
  <c r="H50" i="9" s="1"/>
  <c r="G49" i="9"/>
  <c r="H49" i="9" s="1"/>
  <c r="G100" i="9"/>
  <c r="H100" i="9" s="1"/>
  <c r="G80" i="9"/>
  <c r="H80" i="9" s="1"/>
  <c r="G93" i="9"/>
  <c r="H93" i="9" s="1"/>
  <c r="G104" i="9"/>
  <c r="H104" i="9" s="1"/>
  <c r="G66" i="9"/>
  <c r="H66" i="9" s="1"/>
  <c r="G65" i="9"/>
  <c r="H65" i="9" s="1"/>
  <c r="G18" i="9"/>
  <c r="H18" i="9" s="1"/>
  <c r="G17" i="9"/>
  <c r="H17" i="9" s="1"/>
  <c r="G16" i="9"/>
  <c r="H16" i="9" s="1"/>
  <c r="G176" i="9"/>
  <c r="H176" i="9" s="1"/>
  <c r="G177" i="9"/>
  <c r="H177" i="9" s="1"/>
  <c r="G178" i="9"/>
  <c r="H178" i="9" s="1"/>
  <c r="G179" i="9"/>
  <c r="H179" i="9" s="1"/>
  <c r="G180" i="9"/>
  <c r="H180" i="9" s="1"/>
  <c r="G168" i="9"/>
  <c r="H168" i="9" s="1"/>
  <c r="G167" i="9"/>
  <c r="H167" i="9" s="1"/>
  <c r="G12" i="9"/>
  <c r="H12" i="9" s="1"/>
  <c r="G188" i="9"/>
  <c r="H188" i="9" s="1"/>
  <c r="G189" i="9"/>
  <c r="H189" i="9" s="1"/>
  <c r="G172" i="9"/>
  <c r="H172" i="9" s="1"/>
  <c r="G195" i="9"/>
  <c r="H195" i="9" s="1"/>
  <c r="H197" i="9" s="1"/>
  <c r="G190" i="9"/>
  <c r="H190" i="9" s="1"/>
  <c r="G187" i="9"/>
  <c r="H187" i="9" s="1"/>
  <c r="G186" i="9"/>
  <c r="H186" i="9" s="1"/>
  <c r="G175" i="9"/>
  <c r="H175" i="9" s="1"/>
  <c r="G174" i="9"/>
  <c r="H174" i="9" s="1"/>
  <c r="G173" i="9"/>
  <c r="H173" i="9" s="1"/>
  <c r="G171" i="9"/>
  <c r="H171" i="9" s="1"/>
  <c r="G170" i="9"/>
  <c r="H170" i="9" s="1"/>
  <c r="G169" i="9"/>
  <c r="H169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30" i="9"/>
  <c r="H130" i="9" s="1"/>
  <c r="K129" i="9"/>
  <c r="L129" i="9" s="1"/>
  <c r="G129" i="9"/>
  <c r="H129" i="9" s="1"/>
  <c r="G128" i="9"/>
  <c r="H128" i="9" s="1"/>
  <c r="G127" i="9"/>
  <c r="H127" i="9" s="1"/>
  <c r="G126" i="9"/>
  <c r="H126" i="9" s="1"/>
  <c r="G125" i="9"/>
  <c r="H125" i="9" s="1"/>
  <c r="G123" i="9"/>
  <c r="H123" i="9" s="1"/>
  <c r="K122" i="9"/>
  <c r="L122" i="9" s="1"/>
  <c r="G122" i="9"/>
  <c r="H122" i="9" s="1"/>
  <c r="G117" i="9"/>
  <c r="H117" i="9" s="1"/>
  <c r="G116" i="9"/>
  <c r="H116" i="9" s="1"/>
  <c r="G115" i="9"/>
  <c r="H115" i="9" s="1"/>
  <c r="G114" i="9"/>
  <c r="H114" i="9" s="1"/>
  <c r="G111" i="9"/>
  <c r="H111" i="9" s="1"/>
  <c r="G110" i="9"/>
  <c r="H110" i="9" s="1"/>
  <c r="G103" i="9"/>
  <c r="H103" i="9" s="1"/>
  <c r="G102" i="9"/>
  <c r="H102" i="9" s="1"/>
  <c r="G101" i="9"/>
  <c r="H101" i="9" s="1"/>
  <c r="G81" i="9"/>
  <c r="H81" i="9" s="1"/>
  <c r="G79" i="9"/>
  <c r="H79" i="9" s="1"/>
  <c r="G78" i="9"/>
  <c r="H78" i="9" s="1"/>
  <c r="G75" i="9"/>
  <c r="H75" i="9" s="1"/>
  <c r="G56" i="9"/>
  <c r="H56" i="9" s="1"/>
  <c r="G55" i="9"/>
  <c r="H55" i="9" s="1"/>
  <c r="G54" i="9"/>
  <c r="H54" i="9" s="1"/>
  <c r="G53" i="9"/>
  <c r="H53" i="9" s="1"/>
  <c r="K48" i="9"/>
  <c r="G48" i="9"/>
  <c r="H48" i="9" s="1"/>
  <c r="G43" i="9"/>
  <c r="H43" i="9" s="1"/>
  <c r="G42" i="9"/>
  <c r="H42" i="9" s="1"/>
  <c r="G38" i="9"/>
  <c r="H38" i="9" s="1"/>
  <c r="H40" i="9" s="1"/>
  <c r="G32" i="9"/>
  <c r="H32" i="9" s="1"/>
  <c r="H36" i="9" s="1"/>
  <c r="G21" i="9"/>
  <c r="H21" i="9" s="1"/>
  <c r="G20" i="9"/>
  <c r="H20" i="9" s="1"/>
  <c r="G19" i="9"/>
  <c r="H19" i="9" s="1"/>
  <c r="G15" i="9"/>
  <c r="H15" i="9" s="1"/>
  <c r="G11" i="9"/>
  <c r="H11" i="9" s="1"/>
  <c r="G68" i="4"/>
  <c r="H68" i="4" s="1"/>
  <c r="G62" i="4"/>
  <c r="H62" i="4" s="1"/>
  <c r="A5" i="5"/>
  <c r="J6" i="5"/>
  <c r="A7" i="5"/>
  <c r="B6" i="5"/>
  <c r="A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G100" i="4"/>
  <c r="H100" i="4" s="1"/>
  <c r="G109" i="4"/>
  <c r="H109" i="4" s="1"/>
  <c r="H110" i="4" s="1"/>
  <c r="B25" i="5" s="1"/>
  <c r="G37" i="4"/>
  <c r="H37" i="4" s="1"/>
  <c r="G36" i="4"/>
  <c r="H36" i="4" s="1"/>
  <c r="G35" i="4"/>
  <c r="H35" i="4" s="1"/>
  <c r="G106" i="4"/>
  <c r="H106" i="4" s="1"/>
  <c r="G105" i="4"/>
  <c r="H105" i="4" s="1"/>
  <c r="G104" i="4"/>
  <c r="H104" i="4" s="1"/>
  <c r="G97" i="4"/>
  <c r="H97" i="4" s="1"/>
  <c r="G79" i="4"/>
  <c r="H79" i="4" s="1"/>
  <c r="G47" i="4"/>
  <c r="H47" i="4" s="1"/>
  <c r="G65" i="4"/>
  <c r="H65" i="4" s="1"/>
  <c r="G45" i="4"/>
  <c r="H45" i="4" s="1"/>
  <c r="G58" i="4"/>
  <c r="H58" i="4" s="1"/>
  <c r="G76" i="4"/>
  <c r="H76" i="4" s="1"/>
  <c r="G95" i="4"/>
  <c r="H95" i="4" s="1"/>
  <c r="G59" i="4"/>
  <c r="H59" i="4" s="1"/>
  <c r="G94" i="4"/>
  <c r="H94" i="4" s="1"/>
  <c r="G86" i="4"/>
  <c r="H86" i="4" s="1"/>
  <c r="G75" i="4"/>
  <c r="H75" i="4" s="1"/>
  <c r="G74" i="4"/>
  <c r="H74" i="4" s="1"/>
  <c r="G46" i="4"/>
  <c r="H46" i="4" s="1"/>
  <c r="G54" i="4"/>
  <c r="H54" i="4" s="1"/>
  <c r="G67" i="4"/>
  <c r="H67" i="4" s="1"/>
  <c r="G66" i="4"/>
  <c r="H66" i="4" s="1"/>
  <c r="G63" i="4"/>
  <c r="H63" i="4" s="1"/>
  <c r="G53" i="4"/>
  <c r="H53" i="4" s="1"/>
  <c r="G77" i="4"/>
  <c r="H77" i="4" s="1"/>
  <c r="G21" i="4"/>
  <c r="H21" i="4" s="1"/>
  <c r="H22" i="4" s="1"/>
  <c r="B13" i="5" s="1"/>
  <c r="G15" i="4"/>
  <c r="H15" i="4" s="1"/>
  <c r="G14" i="4"/>
  <c r="H14" i="4" s="1"/>
  <c r="G13" i="4"/>
  <c r="H13" i="4" s="1"/>
  <c r="G12" i="4"/>
  <c r="H12" i="4" s="1"/>
  <c r="G11" i="4"/>
  <c r="H11" i="4" s="1"/>
  <c r="G18" i="4"/>
  <c r="H18" i="4" s="1"/>
  <c r="H19" i="4" s="1"/>
  <c r="B12" i="5" s="1"/>
  <c r="G24" i="4"/>
  <c r="H24" i="4" s="1"/>
  <c r="G25" i="4"/>
  <c r="H25" i="4" s="1"/>
  <c r="G29" i="4"/>
  <c r="H29" i="4" s="1"/>
  <c r="H31" i="4" s="1"/>
  <c r="B15" i="5" s="1"/>
  <c r="K29" i="4"/>
  <c r="G33" i="4"/>
  <c r="H33" i="4" s="1"/>
  <c r="G34" i="4"/>
  <c r="H34" i="4" s="1"/>
  <c r="G41" i="4"/>
  <c r="H41" i="4" s="1"/>
  <c r="G44" i="4"/>
  <c r="H44" i="4" s="1"/>
  <c r="G50" i="4"/>
  <c r="H50" i="4" s="1"/>
  <c r="K50" i="4"/>
  <c r="L50" i="4" s="1"/>
  <c r="N50" i="4" s="1"/>
  <c r="F51" i="4"/>
  <c r="G51" i="4"/>
  <c r="G52" i="4"/>
  <c r="H52" i="4" s="1"/>
  <c r="K52" i="4"/>
  <c r="L52" i="4" s="1"/>
  <c r="G57" i="4"/>
  <c r="H57" i="4" s="1"/>
  <c r="G64" i="4"/>
  <c r="H64" i="4" s="1"/>
  <c r="G72" i="4"/>
  <c r="H72" i="4" s="1"/>
  <c r="K72" i="4"/>
  <c r="L72" i="4" s="1"/>
  <c r="G73" i="4"/>
  <c r="H73" i="4" s="1"/>
  <c r="G78" i="4"/>
  <c r="H78" i="4" s="1"/>
  <c r="K78" i="4"/>
  <c r="L78" i="4" s="1"/>
  <c r="G82" i="4"/>
  <c r="H82" i="4" s="1"/>
  <c r="H83" i="4" s="1"/>
  <c r="B22" i="5" s="1"/>
  <c r="K82" i="4"/>
  <c r="L82" i="4"/>
  <c r="M82" i="4"/>
  <c r="G85" i="4"/>
  <c r="H85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/>
  <c r="G96" i="4"/>
  <c r="H96" i="4" s="1"/>
  <c r="G98" i="4"/>
  <c r="H98" i="4" s="1"/>
  <c r="G99" i="4"/>
  <c r="H99" i="4" s="1"/>
  <c r="H51" i="4" l="1"/>
  <c r="H60" i="4"/>
  <c r="B19" i="5" s="1"/>
  <c r="H45" i="9"/>
  <c r="H107" i="4"/>
  <c r="B24" i="5" s="1"/>
  <c r="E24" i="5" s="1"/>
  <c r="H192" i="9"/>
  <c r="H26" i="4"/>
  <c r="B14" i="5" s="1"/>
  <c r="I14" i="5" s="1"/>
  <c r="H118" i="9"/>
  <c r="H16" i="4"/>
  <c r="B11" i="5" s="1"/>
  <c r="H157" i="9"/>
  <c r="N82" i="4"/>
  <c r="H48" i="4"/>
  <c r="B17" i="5" s="1"/>
  <c r="E17" i="5" s="1"/>
  <c r="H38" i="4"/>
  <c r="B16" i="5" s="1"/>
  <c r="C16" i="5" s="1"/>
  <c r="H151" i="9"/>
  <c r="H94" i="9"/>
  <c r="M17" i="8" s="1"/>
  <c r="H90" i="9"/>
  <c r="H133" i="9"/>
  <c r="G19" i="5"/>
  <c r="I19" i="5"/>
  <c r="C19" i="5"/>
  <c r="E19" i="5"/>
  <c r="C15" i="5"/>
  <c r="I15" i="5"/>
  <c r="G15" i="5"/>
  <c r="E15" i="5"/>
  <c r="I22" i="5"/>
  <c r="E22" i="5"/>
  <c r="G22" i="5"/>
  <c r="C22" i="5"/>
  <c r="G13" i="5"/>
  <c r="C13" i="5"/>
  <c r="I13" i="5"/>
  <c r="E13" i="5"/>
  <c r="K13" i="8"/>
  <c r="M13" i="8"/>
  <c r="H55" i="4"/>
  <c r="B18" i="5" s="1"/>
  <c r="H101" i="4"/>
  <c r="B23" i="5" s="1"/>
  <c r="H30" i="9"/>
  <c r="H51" i="9"/>
  <c r="H119" i="9"/>
  <c r="H72" i="9"/>
  <c r="H138" i="9"/>
  <c r="H145" i="9"/>
  <c r="H193" i="9"/>
  <c r="H108" i="9"/>
  <c r="C12" i="5"/>
  <c r="G12" i="5"/>
  <c r="I12" i="5"/>
  <c r="E12" i="5"/>
  <c r="I25" i="5"/>
  <c r="E25" i="5"/>
  <c r="C25" i="5"/>
  <c r="G25" i="5"/>
  <c r="H13" i="9"/>
  <c r="I11" i="9"/>
  <c r="J11" i="9" s="1"/>
  <c r="H80" i="4"/>
  <c r="B21" i="5" s="1"/>
  <c r="H69" i="4"/>
  <c r="B20" i="5" s="1"/>
  <c r="H63" i="9"/>
  <c r="C24" i="5" l="1"/>
  <c r="G16" i="5"/>
  <c r="I17" i="5"/>
  <c r="G17" i="5"/>
  <c r="K17" i="5" s="1"/>
  <c r="C17" i="5"/>
  <c r="I24" i="5"/>
  <c r="E16" i="5"/>
  <c r="G14" i="5"/>
  <c r="C14" i="5"/>
  <c r="G24" i="5"/>
  <c r="K24" i="5" s="1"/>
  <c r="I16" i="5"/>
  <c r="E14" i="5"/>
  <c r="K14" i="5" s="1"/>
  <c r="K15" i="5"/>
  <c r="K17" i="8"/>
  <c r="M16" i="8"/>
  <c r="K16" i="8"/>
  <c r="K12" i="5"/>
  <c r="K13" i="5"/>
  <c r="H199" i="9"/>
  <c r="K199" i="9" s="1"/>
  <c r="K15" i="8"/>
  <c r="K11" i="8"/>
  <c r="M11" i="8"/>
  <c r="M18" i="8"/>
  <c r="K18" i="8"/>
  <c r="E20" i="5"/>
  <c r="I20" i="5"/>
  <c r="G20" i="5"/>
  <c r="C20" i="5"/>
  <c r="K12" i="8"/>
  <c r="M12" i="8"/>
  <c r="I18" i="5"/>
  <c r="G18" i="5"/>
  <c r="C18" i="5"/>
  <c r="E18" i="5"/>
  <c r="K25" i="5"/>
  <c r="K22" i="5"/>
  <c r="H111" i="4"/>
  <c r="K19" i="5"/>
  <c r="I21" i="5"/>
  <c r="G21" i="5"/>
  <c r="E21" i="5"/>
  <c r="C21" i="5"/>
  <c r="M15" i="8"/>
  <c r="E23" i="5"/>
  <c r="G23" i="5"/>
  <c r="C23" i="5"/>
  <c r="I23" i="5"/>
  <c r="B26" i="5"/>
  <c r="B27" i="5" s="1"/>
  <c r="C11" i="5"/>
  <c r="K14" i="8"/>
  <c r="M14" i="8"/>
  <c r="B20" i="8"/>
  <c r="P11" i="8" s="1"/>
  <c r="L13" i="5" l="1"/>
  <c r="K16" i="5"/>
  <c r="P15" i="8"/>
  <c r="K20" i="5"/>
  <c r="L20" i="5" s="1"/>
  <c r="H19" i="8"/>
  <c r="P17" i="8"/>
  <c r="L12" i="5"/>
  <c r="L17" i="5"/>
  <c r="L19" i="5"/>
  <c r="L22" i="5"/>
  <c r="L24" i="5"/>
  <c r="G26" i="5"/>
  <c r="H26" i="5" s="1"/>
  <c r="I26" i="5"/>
  <c r="J26" i="5" s="1"/>
  <c r="L16" i="5"/>
  <c r="K19" i="8"/>
  <c r="L19" i="8" s="1"/>
  <c r="M19" i="8"/>
  <c r="N19" i="8" s="1"/>
  <c r="C26" i="5"/>
  <c r="K11" i="5"/>
  <c r="L11" i="5" s="1"/>
  <c r="K6" i="4"/>
  <c r="K111" i="4"/>
  <c r="E26" i="5"/>
  <c r="F26" i="5" s="1"/>
  <c r="K23" i="5"/>
  <c r="L23" i="5" s="1"/>
  <c r="K21" i="5"/>
  <c r="L21" i="5" s="1"/>
  <c r="L14" i="5"/>
  <c r="L25" i="5"/>
  <c r="K18" i="5"/>
  <c r="L18" i="5" s="1"/>
  <c r="L15" i="5"/>
  <c r="P13" i="8"/>
  <c r="M20" i="8" l="1"/>
  <c r="K20" i="8"/>
  <c r="C27" i="5"/>
  <c r="D26" i="5"/>
  <c r="K26" i="5"/>
  <c r="K27" i="5" s="1"/>
  <c r="L27" i="5" s="1"/>
  <c r="L26" i="5"/>
  <c r="P14" i="8"/>
  <c r="D27" i="5" l="1"/>
  <c r="F27" i="5" s="1"/>
  <c r="H27" i="5" s="1"/>
  <c r="J27" i="5" s="1"/>
  <c r="E27" i="5"/>
  <c r="G27" i="5" s="1"/>
  <c r="I27" i="5" s="1"/>
  <c r="P16" i="8"/>
  <c r="P20" i="8" l="1"/>
  <c r="P12" i="8"/>
  <c r="P18" i="8"/>
  <c r="F19" i="8"/>
  <c r="D19" i="8"/>
  <c r="P19" i="8" l="1"/>
  <c r="C20" i="8"/>
  <c r="E20" i="8" s="1"/>
  <c r="G20" i="8" s="1"/>
  <c r="I20" i="8" s="1"/>
  <c r="D20" i="8" l="1"/>
  <c r="F20" i="8" s="1"/>
  <c r="H20" i="8" s="1"/>
  <c r="J20" i="8" s="1"/>
  <c r="L20" i="8" l="1"/>
  <c r="N20" i="8" s="1"/>
</calcChain>
</file>

<file path=xl/sharedStrings.xml><?xml version="1.0" encoding="utf-8"?>
<sst xmlns="http://schemas.openxmlformats.org/spreadsheetml/2006/main" count="799" uniqueCount="381">
  <si>
    <t>INSTALACAO HIDRO-SANITÁRIA</t>
  </si>
  <si>
    <t>ITEM</t>
  </si>
  <si>
    <t xml:space="preserve">ESPECIFICAÇÃO DE SERVIÇOS E MATERIAL </t>
  </si>
  <si>
    <t>UNITÁRIO</t>
  </si>
  <si>
    <t>SUB-TOTAL</t>
  </si>
  <si>
    <t>QUANT</t>
  </si>
  <si>
    <t>UND</t>
  </si>
  <si>
    <t xml:space="preserve">PREÇOS   </t>
  </si>
  <si>
    <t xml:space="preserve">BOLETIM </t>
  </si>
  <si>
    <t>M2</t>
  </si>
  <si>
    <t>UN</t>
  </si>
  <si>
    <t>4.0</t>
  </si>
  <si>
    <t>5.0</t>
  </si>
  <si>
    <t>M</t>
  </si>
  <si>
    <t>6.0</t>
  </si>
  <si>
    <t>8.0</t>
  </si>
  <si>
    <t>11.0</t>
  </si>
  <si>
    <t>SUBTOTAL</t>
  </si>
  <si>
    <t>BDI:</t>
  </si>
  <si>
    <t>14.0</t>
  </si>
  <si>
    <t>14.1</t>
  </si>
  <si>
    <t>14.3</t>
  </si>
  <si>
    <t>COBERTURAS</t>
  </si>
  <si>
    <t>PISOS</t>
  </si>
  <si>
    <t>PINTURAS</t>
  </si>
  <si>
    <t>ELEMENTOS DE VEDAÇÃO</t>
  </si>
  <si>
    <t>REVESTIMENTOS</t>
  </si>
  <si>
    <t>5.1</t>
  </si>
  <si>
    <t>6.1</t>
  </si>
  <si>
    <t>8.3</t>
  </si>
  <si>
    <t>8.4</t>
  </si>
  <si>
    <t>un</t>
  </si>
  <si>
    <t>m</t>
  </si>
  <si>
    <t>TOTAL FINAL:</t>
  </si>
  <si>
    <t>TORNEIRA CROMADA 1/2" OU 3/4" DE BANCADA PARA LAVATORIO, PADRAO POPULAR COM ENGATE FLEXIVEL EM METAL CROMADO 1/2"X30CM- FORNECIMENTO E INSTALACAO</t>
  </si>
  <si>
    <t xml:space="preserve">RUA: </t>
  </si>
  <si>
    <t>1.0</t>
  </si>
  <si>
    <t>SERVIÇOS PRELIMINARES</t>
  </si>
  <si>
    <t>1.1</t>
  </si>
  <si>
    <t>2.0</t>
  </si>
  <si>
    <t>MOVIMENTO DE TERRA</t>
  </si>
  <si>
    <t>2.1</t>
  </si>
  <si>
    <t>ATERRO INTERNO (EDIFICACOES) COMPACTADO MANUALMENTE</t>
  </si>
  <si>
    <t>3.0</t>
  </si>
  <si>
    <t>3.1</t>
  </si>
  <si>
    <t>4.1</t>
  </si>
  <si>
    <t>4.2</t>
  </si>
  <si>
    <t>7.0</t>
  </si>
  <si>
    <t>7.1</t>
  </si>
  <si>
    <t>9.0</t>
  </si>
  <si>
    <t>9.1</t>
  </si>
  <si>
    <t>10.0</t>
  </si>
  <si>
    <t>10.1</t>
  </si>
  <si>
    <t>10.2</t>
  </si>
  <si>
    <t>12.0</t>
  </si>
  <si>
    <t>12.1</t>
  </si>
  <si>
    <t>13.0</t>
  </si>
  <si>
    <t>13.1</t>
  </si>
  <si>
    <t>13.2</t>
  </si>
  <si>
    <t>13.3</t>
  </si>
  <si>
    <t>14.2</t>
  </si>
  <si>
    <t>UNID</t>
  </si>
  <si>
    <t>74209/001</t>
  </si>
  <si>
    <t>EMBOCO TRACO 1:2:8 (CIMENTO, CAL E AREIA MEDIA), ESPESSURA 2,0CM, PREPARO MECANICO DA ARGAMASSA</t>
  </si>
  <si>
    <t>10.3</t>
  </si>
  <si>
    <t>11.3</t>
  </si>
  <si>
    <t>15.0</t>
  </si>
  <si>
    <t>15.1</t>
  </si>
  <si>
    <t>PREFEITURA MUNICIPAL DE JACIARA</t>
  </si>
  <si>
    <t>Referência:</t>
  </si>
  <si>
    <t>Área:</t>
  </si>
  <si>
    <t>Data:</t>
  </si>
  <si>
    <t>CRONOGRAMA FÍSICO - FINANCEIRO</t>
  </si>
  <si>
    <t>ETAPA</t>
  </si>
  <si>
    <t>VALOR</t>
  </si>
  <si>
    <t>1º Mês</t>
  </si>
  <si>
    <t>%</t>
  </si>
  <si>
    <t>2º Mês</t>
  </si>
  <si>
    <t>3º Mês</t>
  </si>
  <si>
    <t>4º Mês</t>
  </si>
  <si>
    <t>Total</t>
  </si>
  <si>
    <t>-</t>
  </si>
  <si>
    <t xml:space="preserve"> -</t>
  </si>
  <si>
    <t>VALOR TOTAL</t>
  </si>
  <si>
    <t>VALOR ACUMULADO</t>
  </si>
  <si>
    <t>73899/002</t>
  </si>
  <si>
    <t>DEMOLICAO DE ALVENARIA DE TIJOLOS FURADOS S/REAPROVEITAMENTO</t>
  </si>
  <si>
    <t>m³</t>
  </si>
  <si>
    <t>UNITÁRIO C/ BDI</t>
  </si>
  <si>
    <t>m²</t>
  </si>
  <si>
    <t>PLACA DE OBRA EM CHAPA DE ACO GALVANIZADO</t>
  </si>
  <si>
    <t>ALVENARIA DE VEDAÇÃO DE BLOCOS CERÂMICOS FURADOS NA HORIZONTAL DE 9X19 X19CM (ESPESSURA 9CM) DE PAREDES COM ÁREA LÍQUIDA MENOR QUE 6M² SEM VÃOS E ARGAMASSA DE ASSENTAMENTO COM PREPARO EM BETONEIRA. AF_06/2014_P</t>
  </si>
  <si>
    <t xml:space="preserve">ESQUADRIAS </t>
  </si>
  <si>
    <t>ESQUADRIAS DE VIDRO</t>
  </si>
  <si>
    <t>CHAPISCO TRACO 1:3 (CIMENTO E AREIA), ESPESSURA 0,5CM, PREPARO MECÂNICO</t>
  </si>
  <si>
    <t>13.4</t>
  </si>
  <si>
    <t>VASO SANITÁRIO SIFONADO COM CAIXA ACOPLADA LOUÇA BRANCA - PADRÃO MÉDIO - FORNECIMENTO E INSTALAÇÃO. AF_12/2013_P</t>
  </si>
  <si>
    <t>CUBA DE EMBUTIR OVAL EM LOUÇA BRANCA, 35 X 50CM OU EQUIVALENTE - FORNECIMENTO E INSTALAÇÃO. AF_12/2013</t>
  </si>
  <si>
    <t>CHUVEIRO ELETRICO COMUM CORPO PLASTICO TIPO DUCHA, FORNECIMENTO E INSTALACAO</t>
  </si>
  <si>
    <t>ESTRUTURA EM MADEIRA APARELHADA, PARA TELHA ONDULADA DE FIBROCIMENTO, ALUMINIO OU PLASTICA, APOIADA EM LAJE OU PAREDE</t>
  </si>
  <si>
    <t>BARTIRA ESQUINA COM TAPUIAS - SANTO ANTÔNIO - JACIARA - MT</t>
  </si>
  <si>
    <r>
      <rPr>
        <b/>
        <sz val="14"/>
        <color indexed="8"/>
        <rFont val="Arial"/>
        <family val="2"/>
      </rPr>
      <t>MUNICÍPIO</t>
    </r>
    <r>
      <rPr>
        <sz val="14"/>
        <color indexed="8"/>
        <rFont val="Arial"/>
        <family val="2"/>
      </rPr>
      <t xml:space="preserve"> : JACIARA - MT.</t>
    </r>
  </si>
  <si>
    <t>A= 787,35 m²</t>
  </si>
  <si>
    <t>DEMOLIÇÕES E RETIRADAS</t>
  </si>
  <si>
    <t>1.2</t>
  </si>
  <si>
    <t>RETIRADA DE ESQUADRIAS METALICAS</t>
  </si>
  <si>
    <t>1.3</t>
  </si>
  <si>
    <t>RETIRADA DE LAVATÓRIO COM COLUNA</t>
  </si>
  <si>
    <t>1.4</t>
  </si>
  <si>
    <t>RETIRADA DE VASO SANITÁRIO</t>
  </si>
  <si>
    <t>1.5</t>
  </si>
  <si>
    <t>73802/001</t>
  </si>
  <si>
    <t>EXECUÇÃO DE PASSEIO (CALÇADA) OU PISO DE CONCRETO COM CONCRETO MOLDADO IN LOCO, FEITO EM OBRA, ACABAMENTO CONVENCIONAL, NÃO ARMADO. AF_07/2016</t>
  </si>
  <si>
    <t>m3</t>
  </si>
  <si>
    <t>REVESTIMENTO CERÂMICO PARA PAREDES INTERNAS COM PLACAS TIPO PASTILHA NA COR BRANCA.</t>
  </si>
  <si>
    <t>RECOLOCACAO DE FOLHAS DE PORTA DE PASSAGEM OU JANELA, CONSIDERANDO REAPROVEITAMENTO DO MATERIAL</t>
  </si>
  <si>
    <t>PINTURA EPOXI, DUAS DEMAOS</t>
  </si>
  <si>
    <t>APLICAÇÃO MANUAL DE PINTURA COM TINTA LÁTEX ACRÍLICA EM PAREDES EXTERNA, DUAS DEMÃOS. AF_06/2014</t>
  </si>
  <si>
    <t>APLICAÇÃO MANUAL DE PINTURA COM TINTA LÁTEX ACRÍLICA EM PAREDES INTERNA, DUAS DEMÃOS. AF_06/2013</t>
  </si>
  <si>
    <t>13.5</t>
  </si>
  <si>
    <t>GRANITO</t>
  </si>
  <si>
    <t>10.4</t>
  </si>
  <si>
    <t>REVESTIMENTO CERÂMICO PARA PAREDES INTERNAS COM PLACAS TIPO PASTILHA NA COR BRANCA - BEBEDOURO</t>
  </si>
  <si>
    <t>BEBEDOURO INFANTIL DE GRANITO CINZA POLIDO  - FORNECIMENTO E INSTALAÇÃO. AF_12/2013</t>
  </si>
  <si>
    <t>BEBEDOURO PNE DE GRANITO CINZA POLIDO  0,50 X 0,60 M - FORNECIMENTO E INSTALAÇÃO. AF_12/2013</t>
  </si>
  <si>
    <t>SOLEIRA DE SOLEIRA EM GRANITO, POLIDO, TIPO ANDORINHA, LARGURA 15CM, ESPESSURA 2CM, ASSENTADA SOBRE ARGAMASSA TRACO 1:4 (CIMENTO E AREIA) - (JANELAS J5)</t>
  </si>
  <si>
    <t>BANCADA DE GRANITO NO WC</t>
  </si>
  <si>
    <t>BANCADA DE GRANITO NO WC DAS SALAS</t>
  </si>
  <si>
    <t>10.5</t>
  </si>
  <si>
    <t>REVESTIMENTO CERÂMICO PARA PAREDES INTERNAS COM PLACAS TIPO PASTILHA NA COR BRANCA - WC</t>
  </si>
  <si>
    <t>79497/001</t>
  </si>
  <si>
    <t>PINTURA A OLEO, 3 DEMAOS</t>
  </si>
  <si>
    <t>JANELA DE AÇO BASCULANTE, FIXAÇÃO COM ARGAMASSA, SEM VIDROS, PADRONIZADA. AF_07/2016</t>
  </si>
  <si>
    <t>74145/001</t>
  </si>
  <si>
    <t>PINTURA ESMALTE FOSCO, DUAS DEMAOS, SOBRE SUPERFICIE METALICA, INCLUSO UMA DEMAO DE FUNDO ANTICORROSIVO. UTILIZACAO DE REVOLVER ( AR-COMPRIMIDO).</t>
  </si>
  <si>
    <t>13.6</t>
  </si>
  <si>
    <t>VASO SANITARIO INFANTIL SIFONADO, PARA VALVULA DE DESCARGA, EM LOUCA BRANCA, COM ACESSORIOS, INCLUSIVE ASSENTO PLASTICO, BOLSA DE BORRACHA PARA LIGACAO, TUBO PVC LIGACAO - FORNECIMENTO E INSTALACAO</t>
  </si>
  <si>
    <t>CAIXA SIFONADA, PVC, DN 150 X 185 X 75 MM, JUNTA ELÁSTICA, FORNECIDA E INSTALADA EM RAMAL DE DESCARGA OU EM RAMAL DE ESGOTO SANITÁRIO. AF_12/2014</t>
  </si>
  <si>
    <t>TUBO, PVC, SOLDÁVEL, DN 25MM, INSTALADO EM RAMAL OU SUB-RAMAL DE ÁGUA - FORNECIMENTO E INSTALAÇÃO. AF_12/2014</t>
  </si>
  <si>
    <t>REGISTRO DE PRESSÃO BRUTO, LATÃO, ROSCÁVEL, 3/4", COM ACABAMENTO E CANOPLA CROMADOS. FORNECIDO E INSTALADO EM RAMAL DE ÁGUA. AF_12/2014</t>
  </si>
  <si>
    <t>REGISTRO DE GAVETA BRUTO, LATÃO, ROSCÁVEL, 3/4", COM ACABAMENTO E CANOPLA CROMADOS. FORNECIDO E INSTALADO EM RAMAL DE ÁGUA. AF_12/2014</t>
  </si>
  <si>
    <t>PONTO DE CONSUMO TERMINAL DE ÁGUA FRIA (SUBRAMAL) COM TUBULAÇÃO DE PVC, DN 25 MM, INSTALADO EM RAMAL DE ÁGUA, INCLUSOS RASGO E CHUMBAMENTO EM ALVENARIA. AF_12/2014</t>
  </si>
  <si>
    <t>11.1</t>
  </si>
  <si>
    <t>11.2</t>
  </si>
  <si>
    <t>CUBA DE EMBUTIR DE AÇO INOXIDÁVEL MÉDIA, INCLUSO VÁLVULA TIPO AMERICANA E SIFÃO TIPO GARRAFA EM METAL CROMADO - FORNECIMENTO E INSTALAÇÃO. AF_12/2013</t>
  </si>
  <si>
    <t>REVESTIMENTO CERÂMICO PARA PISO COM PLACAS TIPO GRÊS DE DIMENSÕES 35X35 CM APLICADA EM AMBIENTES DE ÁREA MAIOR QUE 10 M2. AF_06/2014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</si>
  <si>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</si>
  <si>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</si>
  <si>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VERNIZ SINTETICO EM MADEIRA, DUAS DEMAOS - PORTAS DE MADEIRA</t>
  </si>
  <si>
    <t>13.7</t>
  </si>
  <si>
    <t>VERNIZ SINTETICO EM MADEIRA, DUAS DEMAOS - FORRO DE MADEIRA</t>
  </si>
  <si>
    <t>PISO EM GRANILITE, MARMORITE OU GRANITINA ESPESSURA 8 MM, INCLUSO JUNTAS DE DILATACAO PLASTICAS</t>
  </si>
  <si>
    <t>9.2</t>
  </si>
  <si>
    <t>PORTA DE ALUMÍNIO DE ABRIR COM LAMBRI, COMM GUARNIÇÃO, FIXAÇÃO COM PARAFUSOS - FORNECIMENTO E INSTALAÇÃO. AF_08/2015</t>
  </si>
  <si>
    <t>DIVISORIA EM GRANITO CINZA ANDORINHA POLIDO, ESP = 3CM, ASSENTADO COM ARGAMASSA TRACO 1:4, ARREMATE EM CIMENTO BRANCO, EXCLUSIVE FERRAGENS</t>
  </si>
  <si>
    <t>FORRO DE PVC LISO, BRANCO, REGUA DE 10 CM, ESPESSURA DE 8 MM A 10 MM (COM COLOCACAO / SEM ESTRUTURA METALICA)</t>
  </si>
  <si>
    <t xml:space="preserve">FORRO DE PVC  </t>
  </si>
  <si>
    <t>ESTRUTURA EM METALON 20 X 20 CH 22 PARA FORRO DE PVC</t>
  </si>
  <si>
    <t>PORTAO DE FERRO EM CHAPA GALVANIZADA PLANA 14 GSG</t>
  </si>
  <si>
    <t>13.8</t>
  </si>
  <si>
    <t>APLICAÇÃO MANUAL DE PINTURA COM TINTA LÁTEX ACRÍLICA EM PAREDES EXTERNA, DUAS DEMÃOS. AF_06/2014 - MURO</t>
  </si>
  <si>
    <t>DEMOLICAO DE REVESTIMENTO DE ARGAMASSA DE CAL E AREIA/AZULEJO OU PISO CERÂMICO</t>
  </si>
  <si>
    <t>CURVA CURTA 90 GRAUS, PVC, SERIE NORMAL, ESGOTO PREDIAL, DN 100 MM, JUNTA ELÁSTICA, FORNECIDO E INSTALADO EM RAMAL DE DESCARGA OU RAMAL DE ESGOTO SANITÁRIO. AF_12/2014</t>
  </si>
  <si>
    <t>LIGAÇÃO DOMICILIAR DE ESGOTO DN 100MM, DA CASA ATÉ A CAIXA, COMPOSTO POR 10,0M TUBO DE PVC ESGOTO PREDIAL DN 100MM E CAIXA DE ALVENARIA COM TAMPA DE CONCRETO - FORNECIMENTO E INSTALAÇÃO</t>
  </si>
  <si>
    <t>ÁGUAS PLUVIAIS</t>
  </si>
  <si>
    <t>CALHA EM CHAPA DE AÇO GALVANIZADO NÚMERO 24, DESENVOLVIMENTO DE 50 CM, INCLUSO TRANSPORTE VERTICAL. AF_06/2016</t>
  </si>
  <si>
    <t>TUBO PVC, SÉRIE R, ÁGUA PLUVIAL, DN 100 MM, FORNECIDO E INSTALADO EM CONDUTORES VERTICAIS DE ÁGUAS PLUVIAIS. AF_12/2014</t>
  </si>
  <si>
    <t>CURVA 90 GRAUS, PVC, SERIE R, ÁGUA PLUVIAL, DN 100 MM, JUNTA ELÁSTICA, FORNECIDO E INSTALADO EM RAMAL DE ENCAMINHAMENTO. AF_12/2014</t>
  </si>
  <si>
    <t>TELHAMENTO COM TELHA ONDULADA DE FIBROCIMENTO E = 6 MM, COM RECOBRIMENTO LATERAL DE 1/4 DE ONDA PARA TELHADO COM INCLINAÇÃO MAIOR QUE 10°, COM ATÉ 2 ÁGUAS, INCLUSO IÇAMENTO. AF_06/2016</t>
  </si>
  <si>
    <t>8.5</t>
  </si>
  <si>
    <t xml:space="preserve">M </t>
  </si>
  <si>
    <t>CUMEEIRA PARA TELHA DE FIBROCIMENTO ONDULADA E = 6 MM, INCLUSO ACESSÓRIOS DE FIXAÇÃO E IÇAMENTO. AF_06/2016 - SUBSTITUIÇÃO EXISTENTE CERÂMICA</t>
  </si>
  <si>
    <t>8.1</t>
  </si>
  <si>
    <t>8.2</t>
  </si>
  <si>
    <t>TELHAMENTO COM TELHA ONDULADA DE FIBROCIMENTO E = 6 MM, COM RECOBRIMENTO LATERAL DE 1/4 DE ONDA PARA TELHADO COM INCLINAÇÃO MAIOR QUE 10°, COM ATÉ 2 ÁGUAS, INCLUSO IÇAMENTO. AF_06/2016 - SUBSTITUIÇÃO DE TELHAS QUEBRADAS</t>
  </si>
  <si>
    <t>H</t>
  </si>
  <si>
    <t>TELHADISTA COM ENCARGOS COMPLEMENTARES - REVISÃO GERAL NA COBERTURA COM SUBSTITUIÇÃO DAS BORRACHAS ESTRAGADAS E APERTO DOS PARAFUSOS EM TODA COBERTURA (744,57 M²) - RESOLVER TODO O PROBLEMA DE VAZAMENTOS</t>
  </si>
  <si>
    <t>INSTALAÇÕES ELÉTRICAS - BAIXA TENSÃO - REVISÃO GERAL</t>
  </si>
  <si>
    <t>ELETRICISTA COM ENCARGOS COMPLEMENTARES - REVISÃO GERAL NAS INSTALAÇÕES: ELÉTRICAS COM SUBSTITUIÇÃO DE LÂMPADAS QUEIMADAS, REVISÃO DAS TOMADAS E INTERRUPTORES E  REVISÃO NOS CIRCUITOS - DEIXANDO A INSTALAÇÃO EM PERFEITAS CONDIÇÕES DE FUNCIONAMENTO</t>
  </si>
  <si>
    <t>ENCANADOR OU BOMBEIRO HIDRÁULICO COM ENCARGOS COMPLEMENTARES - REVISÃO GERAL NAS INSTALAÇÕES HIDRO-SANITÁRIAS, TIRANDO VAZAMENTOS INFILTRAÇÕES - DEIXANDO AS INSTALAÇÕES EM PERFEITO ESTADO DE FUNCIONAMENTO</t>
  </si>
  <si>
    <t>LIMPEZA FINAL DA OBRA</t>
  </si>
  <si>
    <t>6.2</t>
  </si>
  <si>
    <t>6.3</t>
  </si>
  <si>
    <t>6.4</t>
  </si>
  <si>
    <t>6.5</t>
  </si>
  <si>
    <t>7.1.1</t>
  </si>
  <si>
    <t>7.2</t>
  </si>
  <si>
    <t>7.2.1</t>
  </si>
  <si>
    <t>7.2.2</t>
  </si>
  <si>
    <t>7.2.3</t>
  </si>
  <si>
    <t>7.2.4</t>
  </si>
  <si>
    <t>9.3</t>
  </si>
  <si>
    <t>10.6</t>
  </si>
  <si>
    <t>10.7</t>
  </si>
  <si>
    <t>11.4</t>
  </si>
  <si>
    <t>11.5</t>
  </si>
  <si>
    <t>11.6</t>
  </si>
  <si>
    <t>11.7</t>
  </si>
  <si>
    <t>11.8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</si>
  <si>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</si>
  <si>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</si>
  <si>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</si>
  <si>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</si>
  <si>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</si>
  <si>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</si>
  <si>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</si>
  <si>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</si>
  <si>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 xml:space="preserve">LIMPEZA  </t>
  </si>
  <si>
    <t xml:space="preserve">REFORMA </t>
  </si>
  <si>
    <t>ESQUADRIA FERRO/ALUMÍNIO</t>
  </si>
  <si>
    <t>DATA:</t>
  </si>
  <si>
    <t>COMPOSIÇÃO - (1)</t>
  </si>
  <si>
    <t>COMPOSIÇÃO - (2)</t>
  </si>
  <si>
    <t>COMPOSIÇÃO - (3)</t>
  </si>
  <si>
    <t>ESQUADRIA DE VIDRO TEMPERADO INCOLOR, ESPESSURA 8MM, FORNECIMENTO E INSTALACAO, INCLUSIVE FERREGENS E FECHADURA</t>
  </si>
  <si>
    <r>
      <rPr>
        <b/>
        <sz val="14"/>
        <color indexed="8"/>
        <rFont val="Arial"/>
        <family val="2"/>
      </rPr>
      <t>OBRA</t>
    </r>
    <r>
      <rPr>
        <sz val="14"/>
        <color indexed="8"/>
        <rFont val="Arial"/>
        <family val="2"/>
      </rPr>
      <t>: REFORMA E READEQUAÇÃO DA DA ANTIGA ESCOLA SANTO ANTÔNIO PARA IMPLANTAÇÃO DE CRECHE MUNICIPAL - CRECHE INFANTIL DE 0 À 3 ANOS</t>
    </r>
  </si>
  <si>
    <t>INSUMO - SINAPI -11587</t>
  </si>
  <si>
    <t>BANCADA DE GRANITO CINZA POLIDO PARA LAVATÓRIO 0,50 X 0,60 M - FORNECIMENTO E INSTALAÇÃO. AF_12/2013</t>
  </si>
  <si>
    <t xml:space="preserve">RESPONSÁVEL TÉCNICO: AMARILDO TICIANEL     </t>
  </si>
  <si>
    <t>CREA Nº :5530/D - MT/RNP:120.506.8414</t>
  </si>
  <si>
    <t>FONTE: SINAPI - (MT) =&gt; JANEIRO/2017 SEM DESONERAÇÃO</t>
  </si>
  <si>
    <t>ADMINISTRAÇÃO DA OBRA</t>
  </si>
  <si>
    <t>ENCARREGADO GERAL COM ENCARGOS COMPLEMENTARES</t>
  </si>
  <si>
    <t>h</t>
  </si>
  <si>
    <t>12.2</t>
  </si>
  <si>
    <t>2.2</t>
  </si>
  <si>
    <t>2.3</t>
  </si>
  <si>
    <t>2.4</t>
  </si>
  <si>
    <t>2.5</t>
  </si>
  <si>
    <t>5.2</t>
  </si>
  <si>
    <t>7.3</t>
  </si>
  <si>
    <t>7.4</t>
  </si>
  <si>
    <t>12.5</t>
  </si>
  <si>
    <t>14.4</t>
  </si>
  <si>
    <t>14.5</t>
  </si>
  <si>
    <t>8.2.1</t>
  </si>
  <si>
    <t>13.17</t>
  </si>
  <si>
    <t>13.18</t>
  </si>
  <si>
    <t>JOELHO 45 GRAUS, PVC, SERIE NORMAL, ESGOTO PREDIAL, DN 100 MM, JUNTA ELÁSTICA, FORNECIDO E INSTALADO EM RAMAL DE DESCARGA OU RAMAL DE ESGOTO SANITÁRIO. AF_12/2014</t>
  </si>
  <si>
    <t>CURVA CURTA 90 GRAUS, PVC, SERIE NORMAL, ESGOTO PREDIAL, DN 100 MM, JUNTA ELÁSTICA, FORNECIDO E INSTALADO EM RAMAL DE DESCARGA OU RAMAL DE ESGOTO SANITÁRIO. AF_12/2014 - (NOS VASOS SANITÁRIOS)</t>
  </si>
  <si>
    <t>JUNÇÃO SIMPLES, PVC, SERIE R, ÁGUA PLUVIAL, DN 100 X 100 MM, JUNTA ELÁSTICA, FORNECIDO E INSTALADO EM CONDUTORES VERTICAIS DE ÁGUAS PLUVIAIS. AF_12/2014</t>
  </si>
  <si>
    <t>ENGENHEIRO CIVIL DE OBRA JUNIOR COM ENCARGOS COMPLEMENTARES</t>
  </si>
  <si>
    <t>BARRACÃO DE OBRA - DEPÓSITO</t>
  </si>
  <si>
    <t>3.2</t>
  </si>
  <si>
    <t>3.3</t>
  </si>
  <si>
    <t>LIGAÇÃO PROVISÓRIA DE ÁGUA E SANITÁRIO</t>
  </si>
  <si>
    <t>SABONETEIRA PLASTICA TIPO DISPENSER PARA SABONETE LIQUIDO COM RESERVATORIO 800 A 1500 ML, INCLUSO FIXAÇÃO. AF_10/2016</t>
  </si>
  <si>
    <t>SABONETEIRA DE PAREDE EM METAL CROMADO, INCLUSO FIXAÇÃO. AF_10/2016</t>
  </si>
  <si>
    <t>TOALHEIRO PLASTICO TIPO DISPENSER PARA PAPEL TOALHA INTERFOLHADO</t>
  </si>
  <si>
    <t>PAPELEIRA DE PAREDE EM METAL CROMADO SEM TAMPA, INCLUSO FIXAÇÃO. AF_10/2016</t>
  </si>
  <si>
    <t>PORTA TOALHA ROSTO EM METAL CROMADO, TIPO ARGOLA, INCLUSO FIXAÇÃO. AF_10/2016</t>
  </si>
  <si>
    <t>13.19</t>
  </si>
  <si>
    <t>13.20</t>
  </si>
  <si>
    <t>13.21</t>
  </si>
  <si>
    <t>13.22</t>
  </si>
  <si>
    <t>13.23</t>
  </si>
  <si>
    <t>APLICAÇÃO MANUAL DE PINTURA COM TINTA LÁTEX PVA EM TETO, DUAS DEMÃOS. AF_06/2014</t>
  </si>
  <si>
    <t>DEMOLIÇÃO DE REVESTIMENTO CERÂMICO, DE FORMA MECANIZADA COM MARTELETE S/ REAPROVEITAMENTO</t>
  </si>
  <si>
    <t>m2</t>
  </si>
  <si>
    <t>REMOÇÃO DE PORTAS, DE FORMA MANUAL, SEM REAPROVEITAMENTO. AF_12/2017</t>
  </si>
  <si>
    <t xml:space="preserve">REMOÇÃO DE JANELAS, DE FORMA MANUAL, SEM REAPROVEITAMENTO. AF_12/2017 </t>
  </si>
  <si>
    <t>73924/002</t>
  </si>
  <si>
    <t>VIDROS/ESPELHOS</t>
  </si>
  <si>
    <t>VIDRO FANTASIA TIPO CANELADO, ESPESSURA 4MM</t>
  </si>
  <si>
    <t>PLACA DE OBRA EM CHAPA DE ACO GALVANIZADO (3,00mx1,50m)</t>
  </si>
  <si>
    <t>PINTURA ESMALTE ACETINADO, DUAS DEMAOS, SOBRE MADEIRA</t>
  </si>
  <si>
    <t>REVESTIMENTO CERÂMICO PARA PISO COM PLACAS TIPO ESMALTADA EXTRA DE DIMENSÕES 45X45 CM APLICADA EM AMBIENTES DE ÁREA MAIOR QUE 10 M2.</t>
  </si>
  <si>
    <t>M3</t>
  </si>
  <si>
    <t>JANELA DE AÇO DE CORRER, 4 FOLHAS, FIXAÇÃO COM ARGAMASSA, SEM VIDROS, PADRONIZADA. AF_07/2016</t>
  </si>
  <si>
    <t>06 JANELAS (0,80X0,50M) DE AÇO BASCULANTE, FIXAÇÃO COM ARGAMASSA, SEM VIDROS, PADRONIZADA. AF_07/2016</t>
  </si>
  <si>
    <t>6.1.1</t>
  </si>
  <si>
    <t>6.1.2</t>
  </si>
  <si>
    <t>6.1.3</t>
  </si>
  <si>
    <t>TOTAL FINAL TEM Q DAR:</t>
  </si>
  <si>
    <t>FONTE: SINAPI - (MT) =&gt; MARÇO/2018 - COM DESONERAÇÃO</t>
  </si>
  <si>
    <t>BANCADA DE GRANITO CINZA POLIDO PARA BALCÃO RECEPÇÃO 4,15 X 0,75 M</t>
  </si>
  <si>
    <t>TELHAMENTO COM TELHA METÁLICA TERMOACÚSTICA E = 30 MM, COM ATÉ 2 ÁGUAS</t>
  </si>
  <si>
    <t>PLANTIO DE GRAMA ESMERALDA EM ROLO</t>
  </si>
  <si>
    <t>INFRAESTRUTURA</t>
  </si>
  <si>
    <t>MESO E SUPERESTRUTURA</t>
  </si>
  <si>
    <t>ESCAVAÇÃO MANUAL DE VALAS</t>
  </si>
  <si>
    <t>REGULARIZACAO E COMPACTACAO DE SUBLEITO ATE 20 CM DE ESPESSURA</t>
  </si>
  <si>
    <t>LANÇAMENTO COM USO DE BALDES, ADENSAMENTO E ACABAMENTO DE CONCRETO EM ESTRUTURAS.</t>
  </si>
  <si>
    <t>FABRICAÇÃO DE FÔRMA PARA VIGAS, COM MADEIRA SERRADA, E = 25 MM.</t>
  </si>
  <si>
    <t>ARMAÇÃO DE PILAR OU VIGA DE UMA ESTRUTURA CONVENCIONAL DE CONCRETO ARMADO EM UMA EDIFICAÇÃO TÉRREA OU SOBRADO UTILIZANDO AÇO CA-50 DE 6,3 MM - MONTAGEM.</t>
  </si>
  <si>
    <t>KG</t>
  </si>
  <si>
    <t>CONCRETO FCK = 25MPA, TRAÇO 1:2,3:2,7 (CIMENTO/ AREIA MÉDIA/ BRITA 1)- PREPARO MECÂNICO COM BETONEIRA 400 L.</t>
  </si>
  <si>
    <t>ELEMENTOS DE VEDAÇÃO E REVESTIMENTO</t>
  </si>
  <si>
    <t>ALVENARIA DE VEDAÇÃO DE BLOCOS CERÂMICOS FURADOS NA HORIZONTAL DE 9X19 X19CM (ESPESSURA 9CM) DE PAREDES COM ÁREA LÍQUIDA MENOR QUE 6M² SEM VÃOS E ARGAMASSA DE  ASSENTAMENTO COM PREPARO EM BETONEIRA</t>
  </si>
  <si>
    <t>COMPOSIÇÃO - Soleira</t>
  </si>
  <si>
    <r>
      <rPr>
        <b/>
        <sz val="14"/>
        <color indexed="8"/>
        <rFont val="Arial"/>
        <family val="2"/>
      </rPr>
      <t>OBRA</t>
    </r>
    <r>
      <rPr>
        <sz val="14"/>
        <color indexed="8"/>
        <rFont val="Arial"/>
        <family val="2"/>
      </rPr>
      <t>: REFORMA E READEQUAÇÃO PSF 08 - CENTRO</t>
    </r>
  </si>
  <si>
    <t>AVENIDA TUPINIQUINS  - CENTRO - JACIARA - MT</t>
  </si>
  <si>
    <t>REMOÇÃO DE LOUÇAS, DE FORMA MANUAL, SEM REAPROVEITAMENTO. AF_12/2017</t>
  </si>
  <si>
    <t>CUBA DE EMBUTIR DE AÇO INOXIDÁVEL MÉDIA, INCLUSO VÁLVULA TIPO AMERICANA E SIFÃO TIPO GARRAFA EM METAL CROMADO - FORNECIMENTO E INSTALAÇÃO</t>
  </si>
  <si>
    <t>INSTALAÇÃO HIDRO-SANITARIA</t>
  </si>
  <si>
    <t>ELEMENTOS DE VEDAÇÃO/ BANCADA</t>
  </si>
  <si>
    <t xml:space="preserve">TORNEIRA CROMADA 1/2" OU 3/4" DE BANCADA PARA LAVATORIO, PADRAO POPULAR COM ENGATE FLEXIVEL EM METAL CROMADO 1/2"X30CM- FORNECIMENTO E INSTALACAO - </t>
  </si>
  <si>
    <t xml:space="preserve">un </t>
  </si>
  <si>
    <t xml:space="preserve">un  </t>
  </si>
  <si>
    <t>BANCADA DE GRANITO CINZA POLIDO SUSPENSO PARA BALCÃO SALA DE VACINA 2,40 X 0,50 M</t>
  </si>
  <si>
    <t>COBERTURA</t>
  </si>
  <si>
    <t>ESQUADRIA DE MADEIRA</t>
  </si>
  <si>
    <t>ESQUADRIA FERRO/ALUMINIO</t>
  </si>
  <si>
    <t>JANELA DE AÇO DE CORRER, 4 FOLHAS, FIXAÇÃO COM ARGAMASSA, SEM VIDROS,PADRONIZADA. AF_07/2016</t>
  </si>
  <si>
    <t>SERVIÇOS DIVERSOS</t>
  </si>
  <si>
    <t>LAVATÓRIO LOUÇA BRANCA COM COLUNA, 45 X 55CM OU EQUIVALENTE, PADRÃO MÉDIO - FORNECIMENTO E INSTALAÇÃO. AF_12/2013</t>
  </si>
  <si>
    <t>KIT DE PORTA DE MADEIRA PARA PINTURA, SEMI-OCA (LEVE OU MÉDIA), PADRÃO MÉDIO, 70X210CM, ESPESSURA DE 3,5CM, ITENS INCLUSOS: DOBRADIÇAS, MONTAGEM E INSTALAÇÃO DO BATENTE, FECHADURA COM EXECUÇÃO DO FURO - FORNECIMENTO E INSTALAÇÃO. AF_08/2015</t>
  </si>
  <si>
    <t>FECHADURA DE EMBUTIR COM CILINDRO, EXTERNA, COMPLETA, ACABAMENTO PADRÃO MÉDIO, INCLUSO EXECUÇÃO DE FURO - FORNECIMENTO E INSTALAÇÃO. AF_08/2015</t>
  </si>
  <si>
    <t>KIT DE ACESSORIOS PARA BANHEIRO EM METAL CROMADO, 5 PECAS, INCLUSO FIXAÇÃO. AF_10/2016</t>
  </si>
  <si>
    <t>REMOÇÃO DE TELHAS CERÂMICA, DE FORMA MANUAL, SEM REAPROVEITAMENTO. AF_12/2017</t>
  </si>
  <si>
    <t>PINTURA DE SUPERFICIE C/TINTA GRAFITE</t>
  </si>
  <si>
    <t>GRADE PARA MURETA</t>
  </si>
  <si>
    <t>KIT DE PORTA DE MADEIRA PARA PINTURA, SEMI-OCA (LEVE OU MÉDIA), PADRÃO MÉDIO, 90X210CM, ESPESSURA DE 3,5CM, ITENS INCLUSOS: DOBRADIÇAS, MONTAGEM E INSTALAÇÃO DO BATENTE, FECHADURA COM EXECUÇÃO DO FURO - FORNECIMENTO E INSTALAÇÃO. AF_08/2015</t>
  </si>
  <si>
    <t>INSTALAÇÃO ELÉTRICA</t>
  </si>
  <si>
    <t>LUMINÁRIA TIPO PLAFON, DE SOBREPOR, COM 1 LÂMPADA LED - FORNECIMENTO E INSTALAÇÃO. AF_11/2017</t>
  </si>
  <si>
    <t>ESTRUTURAS METÁLICAS</t>
  </si>
  <si>
    <t>TRAMA DE AÇO COMPOSTA POR RIPAS, CAIBROS E TERÇAS PARA TELHADOS DE ATÉ 2 ÁGUAS PARA TELHA DE ENCAIXE DE CERÂMICA OU DE CONCRETO, INCLUSO TRANSPORTE VERTICAL. AF_12/2015</t>
  </si>
  <si>
    <t>PORTAO DE FERRO EM CHAPA GALVANIZADA PLANA 14 GSG 3,00X2,30</t>
  </si>
  <si>
    <t>APLICAÇÃO MANUAL DE MASSA ACRÍLICA EM PAREDES EXTERNAS DE CASAS, DUAS DEMÃOS. AF_05/2017</t>
  </si>
  <si>
    <t>PINTURA ESMALTE FOSCO, DUAS DEMAOS, SOBRE SUPERFICIE METALICA, INCLUSO UMA DEMAO DE FUNDO ANTICORROSIVO. UTILIZACAO DE REVOLVER ( AR-COMPRIMIDO).PINTURA TOTAL DA GRADE E ESTRUTURAS METALICAS</t>
  </si>
  <si>
    <t>TRAMA DE MADEIRA COMPOSTA POR TERÇAS PARA TELHADOS DE ATÉ 2 ÁGUAS PARA TELHA ONDULADA DE FIBROCIMENTO, METÁLICA, PLÁSTICA OU TERMOACÚSTICA INCLUSO TRANSPORTE VERTICAL. AF_12/2015</t>
  </si>
  <si>
    <t>5º Mês</t>
  </si>
  <si>
    <t>2.6</t>
  </si>
  <si>
    <t>2.7</t>
  </si>
  <si>
    <t>2.8</t>
  </si>
  <si>
    <t>2.9</t>
  </si>
  <si>
    <t>2.10</t>
  </si>
  <si>
    <t>4.3</t>
  </si>
  <si>
    <t>4.4</t>
  </si>
  <si>
    <t>4.5</t>
  </si>
  <si>
    <t>4.6</t>
  </si>
  <si>
    <t>6.2.1</t>
  </si>
  <si>
    <t>6.2.2</t>
  </si>
  <si>
    <t>6.2.3</t>
  </si>
  <si>
    <t>10.9</t>
  </si>
  <si>
    <t>17.1</t>
  </si>
  <si>
    <t>15.2</t>
  </si>
  <si>
    <t>15.3</t>
  </si>
  <si>
    <t>15.4</t>
  </si>
  <si>
    <t>16.1</t>
  </si>
  <si>
    <t>16.2</t>
  </si>
  <si>
    <t>FORRO DE PVC, LISO, PARA AMBIENTES COMERCIAIS, INCLUSIVE ESTRUTURA DE FIXAÇÃO. AF_05/2017_P</t>
  </si>
  <si>
    <t>2.11</t>
  </si>
  <si>
    <t>5.3</t>
  </si>
  <si>
    <t>86889 porporcional em m2</t>
  </si>
  <si>
    <r>
      <t>REMOÇÃO DE METAIS SANITÁRIOS, DE FORMA MANUAL, SEM REAPROVEITAMENTO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(torneiras)</t>
    </r>
  </si>
  <si>
    <r>
      <t>DEMOLIÇÃO DE ARGAMASSAS, DE FORMA MANUAL, SEM REAPROVEITAMENTO . AF_12/2017.</t>
    </r>
    <r>
      <rPr>
        <b/>
        <sz val="12"/>
        <color theme="1"/>
        <rFont val="Arial"/>
        <family val="2"/>
      </rPr>
      <t xml:space="preserve"> </t>
    </r>
  </si>
  <si>
    <r>
      <t xml:space="preserve">TORNEIRA CROMADA 1/2" OU 3/4" DE BANCADA PARA LAVATORIO, PADRAO POPULAR COM ENGATE FLEXIVEL EM METAL CROMADO 1/2"X30CM- FORNECIMENTO E INSTALACAO - </t>
    </r>
    <r>
      <rPr>
        <b/>
        <sz val="12"/>
        <color theme="1"/>
        <rFont val="Arial"/>
        <family val="2"/>
      </rPr>
      <t>(PARA CUBAS )</t>
    </r>
  </si>
  <si>
    <r>
      <t xml:space="preserve">TORNEIRA CROMADA 1/2" OU 3/4" DE BANCADA PARA LAVATORIO, PADRAO POPULAR COM ENGATE FLEXIVEL EM METAL CROMADO 1/2"X30CM- FORNECIMENTO E INSTALACAO - </t>
    </r>
    <r>
      <rPr>
        <b/>
        <sz val="12"/>
        <color theme="1"/>
        <rFont val="Arial"/>
        <family val="2"/>
      </rPr>
      <t>(PARA BEBEDOUROS INFANTIL EM GRANITO SEM CUBA )</t>
    </r>
  </si>
  <si>
    <r>
      <t xml:space="preserve">TORNEIRA CROMADA 1/2" OU 3/4" DE BANCADA PARA LAVATORIO, PADRAO POPULAR COM ENGATE FLEXIVEL EM METAL CROMADO 1/2"X30CM- FORNECIMENTO E INSTALACAO - </t>
    </r>
    <r>
      <rPr>
        <b/>
        <sz val="12"/>
        <color theme="1"/>
        <rFont val="Arial"/>
        <family val="2"/>
      </rPr>
      <t>(PARA BEBEDOURO PNE EM GRANITO SEM CUBA)</t>
    </r>
  </si>
  <si>
    <t>REMOÇÃO DE FORROS DE  MADEIRA/ PVC  DE FORMA MANUAL, SEM REAPROVEITAMENTO. AF_12/2017</t>
  </si>
  <si>
    <t>REMOÇÃO DE TRAMA DE MADEIRA PARA COBERTURA, DE FORMA MANUAL, SEM REAPROVEITAMENTO. AF_12/2017</t>
  </si>
  <si>
    <t>TELHAMENTO COM TELHA METÁLICA TERMOACÚSTICA E = 30 MM, COM ATÉ 2 ÁGUAS , INCLUSO IÇAMENTO. AF_06/2016</t>
  </si>
  <si>
    <t>GUIA (MEIO-FIO) CONCRETO, MOLDADA IN LOCO EM TRECHO CURVO COM EXTRUSORA, 11,5 CM BASE X 22 CM ALTURA. AF_06/2016</t>
  </si>
  <si>
    <t>GUIA (MEIO-FIO) CONCRETO, MOLDADA IN LOCO EM TRECHO RETO COM EXTRUSORA, 11,5 CM BASE X 22 CM ALTURA. AF_06/2016</t>
  </si>
  <si>
    <t>REMOÇÃO DE JANELAS, DE FORMA MANUAL, SEM REAPROVEITAMENTO. AF_12/2017</t>
  </si>
  <si>
    <t>PORTA DE CORRER EM ALUMINIO, COM DUAS FOLHAS PARA VIDRO, INCLUSO VIDRO LISO INCOLOR, FECHADURA E PUXADOR, SEM GUARNICAO/ALIZAR/VISTA</t>
  </si>
  <si>
    <t>JANELA DE AÇO BASCULANTE, FIXAÇÃO COM ARGAMASSA, SEM VIDROS, PADRONIZA DA. AF_07/2016</t>
  </si>
  <si>
    <t>PERFIL UDC ("U" DOBRADO DE CHAPA) SIMPLES DE ACO LAMINADO, GALVANIZADO, ASTMA36, 127 X 50 MM, E= 3 MM</t>
  </si>
  <si>
    <t>00040598 - insumos</t>
  </si>
  <si>
    <t>kg</t>
  </si>
  <si>
    <t>ESTRUTURA METALICA EM TESOURAS OU TRELICAS, FORNECIMENTO E MONTAGEM, NAO SENDO CONSIDERADOS OS FECHAMENTOS METALICOS, AS COLUNAS, OS SERVICOS GERAIS EM ALVENARIA E CONCRETO, AS TELHAS DE COBERTURA E A PINTURA DE ACABAMENTO</t>
  </si>
  <si>
    <t>IMPERMEABILIZACAO DE SUPERFICIE COM ARGAMASSA DE CIMENTO E AREIA (MEDIA), TRACO 1:3, COM ADITIVO IMPERMEABILIZANTE, E=2CM.</t>
  </si>
  <si>
    <t>A= 475,79 m²</t>
  </si>
  <si>
    <t>RUFO EM CHAPA DE AÇO GALVANIZADO NÚMERO 24, CORTE DE 25 CM, INCLUSO TRANSPORTE VERTICAL. AF_06/2016</t>
  </si>
  <si>
    <t>CALHA EM CHAPA DE AÇO GALVANIZADO NÚMERO 24, DESENVOLVIMENTO DE 50 CM,INCLUSO TRANSPORTE VERTICAL. AF_06/2016</t>
  </si>
  <si>
    <r>
      <t>REMOÇÃO DE ACESSÓRIOS, DE FORMA MANUAL, SEM REAPROVEITAMENTO</t>
    </r>
    <r>
      <rPr>
        <b/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REMOÇÃO DE CUBA De inox </t>
    </r>
  </si>
  <si>
    <t xml:space="preserve">ESPELHO CRISTAL, ESPESSURA 4MM, COM PARAFUSOS DE FIXACAO, SEM MOLDURA </t>
  </si>
  <si>
    <t>REVESTIMENTO CERÂMICO PARA PAREDES INTERNAS COM PLACAS TIPO ESMALTADA EXTRA DE DIMENSÕES 33X45 CM APLICADAS EM AMBIENTES DE ÁREA MAIOR QUE 5M² NA ALTURA INTEIRA DAS PAREDES. AF_06/2014</t>
  </si>
  <si>
    <t xml:space="preserve">PISOS </t>
  </si>
  <si>
    <t>Construção</t>
  </si>
  <si>
    <t>BDI - 25%</t>
  </si>
  <si>
    <t>CALÇADAS</t>
  </si>
  <si>
    <t>INSTALAÇÕES HIDROSSANITÁRIAS</t>
  </si>
  <si>
    <t xml:space="preserve">BANCADAS DE MARMORE </t>
  </si>
  <si>
    <t>INSTALAÇÕES ELÉTRICAS</t>
  </si>
  <si>
    <t>VEDAÇÔES</t>
  </si>
  <si>
    <t>1118,48 M²</t>
  </si>
  <si>
    <t>OBRA: ESCOLA INFANTIL (CRECHE) - PROGRAMA PROINFÂNCIA - TIPO B - (CONCLUSÃO)</t>
  </si>
  <si>
    <t>LOCAL: RUA I, ESQUINA COM RUA 9 - ZÉ ARAÇA  - JACIARA - MT</t>
  </si>
  <si>
    <t>ESQUADRIAS METALICAS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</si>
</sst>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#,##0.00;[Red]#,##0.00"/>
    <numFmt numFmtId="167" formatCode="#,##0.0000"/>
  </numFmts>
  <fonts count="52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Helv"/>
      <charset val="204"/>
    </font>
    <font>
      <sz val="12"/>
      <color indexed="1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Helv"/>
      <charset val="204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36"/>
      <color indexed="8"/>
      <name val="Arial"/>
      <family val="2"/>
    </font>
    <font>
      <b/>
      <sz val="10"/>
      <name val="Helv"/>
    </font>
    <font>
      <b/>
      <sz val="10"/>
      <name val="Helv"/>
      <charset val="204"/>
    </font>
    <font>
      <sz val="10"/>
      <name val="Arial"/>
      <family val="2"/>
    </font>
    <font>
      <b/>
      <sz val="36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Helv"/>
      <charset val="204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name val="Helv"/>
      <charset val="204"/>
    </font>
    <font>
      <b/>
      <sz val="16"/>
      <name val="Helv"/>
    </font>
    <font>
      <b/>
      <sz val="14"/>
      <name val="Arial"/>
      <family val="2"/>
    </font>
    <font>
      <sz val="14"/>
      <name val="Helv"/>
      <charset val="204"/>
    </font>
    <font>
      <b/>
      <sz val="14"/>
      <color theme="1" tint="0.34998626667073579"/>
      <name val="Arial"/>
      <family val="2"/>
    </font>
    <font>
      <sz val="14"/>
      <name val="Arial"/>
      <family val="2"/>
    </font>
    <font>
      <b/>
      <strike/>
      <sz val="14"/>
      <name val="Arial"/>
      <family val="2"/>
    </font>
    <font>
      <b/>
      <sz val="14"/>
      <color theme="1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4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1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0" fillId="0" borderId="0" xfId="0" applyAlignment="1">
      <alignment horizontal="center"/>
    </xf>
    <xf numFmtId="4" fontId="3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Border="1"/>
    <xf numFmtId="165" fontId="4" fillId="0" borderId="0" xfId="0" applyNumberFormat="1" applyFont="1" applyBorder="1"/>
    <xf numFmtId="2" fontId="6" fillId="0" borderId="2" xfId="0" applyNumberFormat="1" applyFont="1" applyBorder="1" applyAlignment="1">
      <alignment horizontal="center" wrapText="1"/>
    </xf>
    <xf numFmtId="4" fontId="2" fillId="0" borderId="0" xfId="0" applyNumberFormat="1" applyFont="1" applyBorder="1"/>
    <xf numFmtId="164" fontId="2" fillId="0" borderId="0" xfId="0" applyNumberFormat="1" applyFont="1" applyBorder="1"/>
    <xf numFmtId="0" fontId="5" fillId="0" borderId="0" xfId="0" applyFont="1"/>
    <xf numFmtId="0" fontId="5" fillId="0" borderId="0" xfId="0" applyFont="1" applyBorder="1"/>
    <xf numFmtId="164" fontId="0" fillId="0" borderId="0" xfId="3" applyFont="1" applyBorder="1"/>
    <xf numFmtId="2" fontId="2" fillId="0" borderId="0" xfId="0" applyNumberFormat="1" applyFont="1" applyBorder="1"/>
    <xf numFmtId="0" fontId="9" fillId="0" borderId="2" xfId="0" quotePrefix="1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justify" vertical="center" wrapText="1"/>
    </xf>
    <xf numFmtId="164" fontId="2" fillId="0" borderId="2" xfId="3" quotePrefix="1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166" fontId="18" fillId="0" borderId="4" xfId="0" applyNumberFormat="1" applyFont="1" applyFill="1" applyBorder="1" applyAlignment="1">
      <alignment horizontal="right" wrapText="1"/>
    </xf>
    <xf numFmtId="164" fontId="2" fillId="0" borderId="2" xfId="3" applyFont="1" applyFill="1" applyBorder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 applyFill="1"/>
    <xf numFmtId="0" fontId="10" fillId="0" borderId="5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right"/>
    </xf>
    <xf numFmtId="2" fontId="9" fillId="0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/>
    </xf>
    <xf numFmtId="164" fontId="9" fillId="0" borderId="2" xfId="3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10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9" fillId="0" borderId="0" xfId="2" applyNumberFormat="1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/>
    </xf>
    <xf numFmtId="0" fontId="9" fillId="0" borderId="2" xfId="0" quotePrefix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164" fontId="16" fillId="0" borderId="2" xfId="3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10" fillId="0" borderId="2" xfId="0" quotePrefix="1" applyFont="1" applyFill="1" applyBorder="1" applyAlignment="1">
      <alignment horizontal="center"/>
    </xf>
    <xf numFmtId="0" fontId="10" fillId="0" borderId="2" xfId="0" quotePrefix="1" applyFont="1" applyFill="1" applyBorder="1" applyAlignment="1">
      <alignment wrapText="1"/>
    </xf>
    <xf numFmtId="2" fontId="10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166" fontId="10" fillId="0" borderId="4" xfId="0" applyNumberFormat="1" applyFont="1" applyFill="1" applyBorder="1" applyAlignment="1">
      <alignment horizontal="right" wrapText="1"/>
    </xf>
    <xf numFmtId="0" fontId="15" fillId="0" borderId="2" xfId="0" applyFont="1" applyFill="1" applyBorder="1"/>
    <xf numFmtId="167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7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4" fontId="9" fillId="0" borderId="2" xfId="3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2" fontId="9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vertical="center"/>
    </xf>
    <xf numFmtId="0" fontId="10" fillId="0" borderId="2" xfId="0" quotePrefix="1" applyFont="1" applyFill="1" applyBorder="1" applyAlignment="1">
      <alignment horizontal="justify" vertical="justify"/>
    </xf>
    <xf numFmtId="4" fontId="9" fillId="0" borderId="2" xfId="0" applyNumberFormat="1" applyFont="1" applyFill="1" applyBorder="1" applyAlignment="1">
      <alignment horizontal="right" vertical="center"/>
    </xf>
    <xf numFmtId="0" fontId="9" fillId="0" borderId="2" xfId="0" quotePrefix="1" applyFont="1" applyFill="1" applyBorder="1" applyAlignment="1">
      <alignment vertical="center" wrapText="1"/>
    </xf>
    <xf numFmtId="0" fontId="9" fillId="0" borderId="2" xfId="0" quotePrefix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165" fontId="14" fillId="0" borderId="6" xfId="1" applyFont="1" applyFill="1" applyBorder="1" applyAlignment="1">
      <alignment horizontal="right"/>
    </xf>
    <xf numFmtId="2" fontId="9" fillId="0" borderId="2" xfId="0" applyNumberFormat="1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right" wrapText="1"/>
    </xf>
    <xf numFmtId="0" fontId="9" fillId="0" borderId="9" xfId="0" quotePrefix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2" xfId="0" quotePrefix="1" applyNumberFormat="1" applyFont="1" applyFill="1" applyBorder="1" applyAlignment="1">
      <alignment horizontal="center" vertical="center"/>
    </xf>
    <xf numFmtId="164" fontId="10" fillId="0" borderId="2" xfId="0" quotePrefix="1" applyNumberFormat="1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right" vertical="center"/>
    </xf>
    <xf numFmtId="167" fontId="9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/>
    <xf numFmtId="0" fontId="9" fillId="0" borderId="0" xfId="0" quotePrefix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164" fontId="10" fillId="0" borderId="13" xfId="0" quotePrefix="1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justify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10" fillId="0" borderId="2" xfId="0" quotePrefix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justify" vertical="center"/>
    </xf>
    <xf numFmtId="0" fontId="18" fillId="2" borderId="0" xfId="0" applyFont="1" applyFill="1"/>
    <xf numFmtId="0" fontId="5" fillId="2" borderId="0" xfId="0" applyFont="1" applyFill="1"/>
    <xf numFmtId="0" fontId="19" fillId="2" borderId="15" xfId="0" applyFont="1" applyFill="1" applyBorder="1" applyAlignment="1"/>
    <xf numFmtId="0" fontId="19" fillId="2" borderId="16" xfId="0" applyFont="1" applyFill="1" applyBorder="1" applyAlignment="1"/>
    <xf numFmtId="0" fontId="5" fillId="2" borderId="16" xfId="0" applyFont="1" applyFill="1" applyBorder="1" applyAlignment="1"/>
    <xf numFmtId="0" fontId="28" fillId="2" borderId="16" xfId="0" applyFont="1" applyFill="1" applyBorder="1"/>
    <xf numFmtId="0" fontId="5" fillId="2" borderId="17" xfId="0" applyFont="1" applyFill="1" applyBorder="1"/>
    <xf numFmtId="0" fontId="19" fillId="2" borderId="18" xfId="0" applyFont="1" applyFill="1" applyBorder="1" applyAlignment="1"/>
    <xf numFmtId="0" fontId="19" fillId="2" borderId="0" xfId="0" applyFont="1" applyFill="1" applyBorder="1" applyAlignment="1"/>
    <xf numFmtId="0" fontId="5" fillId="2" borderId="0" xfId="0" applyFont="1" applyFill="1" applyBorder="1" applyAlignment="1"/>
    <xf numFmtId="0" fontId="28" fillId="2" borderId="0" xfId="0" applyFont="1" applyFill="1" applyBorder="1"/>
    <xf numFmtId="0" fontId="5" fillId="2" borderId="19" xfId="0" applyFont="1" applyFill="1" applyBorder="1"/>
    <xf numFmtId="0" fontId="19" fillId="2" borderId="20" xfId="0" applyFont="1" applyFill="1" applyBorder="1" applyAlignment="1"/>
    <xf numFmtId="0" fontId="19" fillId="2" borderId="21" xfId="0" applyFont="1" applyFill="1" applyBorder="1" applyAlignment="1"/>
    <xf numFmtId="0" fontId="5" fillId="2" borderId="21" xfId="0" applyFont="1" applyFill="1" applyBorder="1" applyAlignment="1"/>
    <xf numFmtId="0" fontId="28" fillId="2" borderId="21" xfId="0" applyFont="1" applyFill="1" applyBorder="1"/>
    <xf numFmtId="0" fontId="5" fillId="2" borderId="22" xfId="0" applyFont="1" applyFill="1" applyBorder="1"/>
    <xf numFmtId="0" fontId="5" fillId="2" borderId="0" xfId="0" applyFont="1" applyFill="1" applyBorder="1"/>
    <xf numFmtId="14" fontId="5" fillId="2" borderId="0" xfId="0" applyNumberFormat="1" applyFont="1" applyFill="1"/>
    <xf numFmtId="0" fontId="19" fillId="2" borderId="23" xfId="0" applyFont="1" applyFill="1" applyBorder="1"/>
    <xf numFmtId="0" fontId="1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2" fontId="28" fillId="2" borderId="23" xfId="0" applyNumberFormat="1" applyFont="1" applyFill="1" applyBorder="1"/>
    <xf numFmtId="4" fontId="29" fillId="2" borderId="25" xfId="0" applyNumberFormat="1" applyFont="1" applyFill="1" applyBorder="1" applyAlignment="1">
      <alignment horizontal="center"/>
    </xf>
    <xf numFmtId="4" fontId="23" fillId="2" borderId="1" xfId="0" applyNumberFormat="1" applyFont="1" applyFill="1" applyBorder="1" applyAlignment="1">
      <alignment horizontal="center"/>
    </xf>
    <xf numFmtId="4" fontId="23" fillId="2" borderId="24" xfId="0" applyNumberFormat="1" applyFont="1" applyFill="1" applyBorder="1" applyAlignment="1">
      <alignment horizontal="center"/>
    </xf>
    <xf numFmtId="4" fontId="28" fillId="2" borderId="23" xfId="0" applyNumberFormat="1" applyFont="1" applyFill="1" applyBorder="1"/>
    <xf numFmtId="39" fontId="19" fillId="2" borderId="25" xfId="3" applyNumberFormat="1" applyFont="1" applyFill="1" applyBorder="1" applyAlignment="1">
      <alignment horizontal="center"/>
    </xf>
    <xf numFmtId="2" fontId="28" fillId="2" borderId="23" xfId="0" applyNumberFormat="1" applyFont="1" applyFill="1" applyBorder="1" applyAlignment="1">
      <alignment wrapText="1"/>
    </xf>
    <xf numFmtId="4" fontId="19" fillId="2" borderId="25" xfId="0" applyNumberFormat="1" applyFont="1" applyFill="1" applyBorder="1" applyAlignment="1">
      <alignment horizontal="center"/>
    </xf>
    <xf numFmtId="4" fontId="24" fillId="2" borderId="1" xfId="0" applyNumberFormat="1" applyFont="1" applyFill="1" applyBorder="1" applyAlignment="1">
      <alignment horizontal="center"/>
    </xf>
    <xf numFmtId="4" fontId="19" fillId="2" borderId="24" xfId="0" applyNumberFormat="1" applyFont="1" applyFill="1" applyBorder="1" applyAlignment="1">
      <alignment horizontal="center"/>
    </xf>
    <xf numFmtId="0" fontId="19" fillId="2" borderId="26" xfId="0" applyFont="1" applyFill="1" applyBorder="1"/>
    <xf numFmtId="4" fontId="19" fillId="2" borderId="27" xfId="0" applyNumberFormat="1" applyFont="1" applyFill="1" applyBorder="1" applyAlignment="1">
      <alignment horizontal="center"/>
    </xf>
    <xf numFmtId="4" fontId="22" fillId="2" borderId="27" xfId="0" applyNumberFormat="1" applyFont="1" applyFill="1" applyBorder="1" applyAlignment="1">
      <alignment horizontal="center"/>
    </xf>
    <xf numFmtId="4" fontId="24" fillId="2" borderId="28" xfId="0" applyNumberFormat="1" applyFont="1" applyFill="1" applyBorder="1" applyAlignment="1">
      <alignment horizontal="center"/>
    </xf>
    <xf numFmtId="4" fontId="24" fillId="2" borderId="29" xfId="0" applyNumberFormat="1" applyFont="1" applyFill="1" applyBorder="1" applyAlignment="1">
      <alignment horizontal="center"/>
    </xf>
    <xf numFmtId="0" fontId="9" fillId="3" borderId="2" xfId="0" quotePrefix="1" applyFont="1" applyFill="1" applyBorder="1" applyAlignment="1">
      <alignment horizontal="justify" vertical="center" wrapText="1"/>
    </xf>
    <xf numFmtId="164" fontId="9" fillId="3" borderId="4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0" fontId="9" fillId="3" borderId="2" xfId="0" quotePrefix="1" applyFont="1" applyFill="1" applyBorder="1" applyAlignment="1">
      <alignment horizontal="center" vertical="center"/>
    </xf>
    <xf numFmtId="164" fontId="16" fillId="3" borderId="2" xfId="3" applyFont="1" applyFill="1" applyBorder="1" applyAlignment="1">
      <alignment horizontal="right"/>
    </xf>
    <xf numFmtId="167" fontId="9" fillId="3" borderId="2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0" fillId="0" borderId="7" xfId="0" quotePrefix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0" fontId="10" fillId="0" borderId="0" xfId="2" applyNumberFormat="1" applyFont="1" applyFill="1" applyAlignment="1">
      <alignment horizontal="left" vertical="center"/>
    </xf>
    <xf numFmtId="164" fontId="16" fillId="0" borderId="2" xfId="3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64" fontId="9" fillId="0" borderId="2" xfId="3" applyFont="1" applyFill="1" applyBorder="1" applyAlignment="1">
      <alignment vertical="center"/>
    </xf>
    <xf numFmtId="164" fontId="9" fillId="0" borderId="4" xfId="3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0" fillId="0" borderId="9" xfId="0" quotePrefix="1" applyFont="1" applyFill="1" applyBorder="1" applyAlignment="1">
      <alignment horizontal="justify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166" fontId="2" fillId="0" borderId="31" xfId="0" applyNumberFormat="1" applyFont="1" applyFill="1" applyBorder="1" applyAlignment="1">
      <alignment horizontal="right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/>
    <xf numFmtId="164" fontId="30" fillId="2" borderId="0" xfId="3" applyFont="1" applyFill="1" applyBorder="1"/>
    <xf numFmtId="0" fontId="0" fillId="2" borderId="0" xfId="0" applyFill="1" applyBorder="1"/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right"/>
    </xf>
    <xf numFmtId="0" fontId="2" fillId="6" borderId="0" xfId="0" applyFont="1" applyFill="1" applyAlignment="1"/>
    <xf numFmtId="4" fontId="4" fillId="6" borderId="0" xfId="0" applyNumberFormat="1" applyFont="1" applyFill="1" applyAlignment="1"/>
    <xf numFmtId="0" fontId="4" fillId="6" borderId="0" xfId="0" applyFont="1" applyFill="1"/>
    <xf numFmtId="0" fontId="32" fillId="2" borderId="3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2" fillId="2" borderId="2" xfId="0" quotePrefix="1" applyFont="1" applyFill="1" applyBorder="1" applyAlignment="1">
      <alignment horizontal="justify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right" vertical="center" wrapText="1"/>
    </xf>
    <xf numFmtId="0" fontId="35" fillId="2" borderId="2" xfId="0" applyFont="1" applyFill="1" applyBorder="1" applyAlignment="1">
      <alignment horizontal="center" wrapText="1"/>
    </xf>
    <xf numFmtId="166" fontId="36" fillId="2" borderId="4" xfId="0" applyNumberFormat="1" applyFont="1" applyFill="1" applyBorder="1" applyAlignment="1">
      <alignment horizontal="right" wrapText="1"/>
    </xf>
    <xf numFmtId="0" fontId="36" fillId="2" borderId="3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 vertical="center"/>
    </xf>
    <xf numFmtId="0" fontId="36" fillId="2" borderId="2" xfId="0" quotePrefix="1" applyFont="1" applyFill="1" applyBorder="1" applyAlignment="1">
      <alignment horizontal="left" vertical="center"/>
    </xf>
    <xf numFmtId="164" fontId="36" fillId="2" borderId="2" xfId="3" quotePrefix="1" applyFont="1" applyFill="1" applyBorder="1" applyAlignment="1">
      <alignment horizontal="center" vertical="center"/>
    </xf>
    <xf numFmtId="164" fontId="36" fillId="2" borderId="2" xfId="3" quotePrefix="1" applyFont="1" applyFill="1" applyBorder="1" applyAlignment="1">
      <alignment horizontal="right" vertical="center"/>
    </xf>
    <xf numFmtId="164" fontId="36" fillId="2" borderId="2" xfId="3" applyFont="1" applyFill="1" applyBorder="1" applyAlignment="1">
      <alignment horizontal="right"/>
    </xf>
    <xf numFmtId="164" fontId="36" fillId="2" borderId="4" xfId="0" applyNumberFormat="1" applyFont="1" applyFill="1" applyBorder="1" applyAlignment="1">
      <alignment horizontal="right"/>
    </xf>
    <xf numFmtId="0" fontId="36" fillId="2" borderId="2" xfId="0" quotePrefix="1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justify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right" vertical="center" wrapText="1"/>
    </xf>
    <xf numFmtId="164" fontId="36" fillId="2" borderId="2" xfId="0" applyNumberFormat="1" applyFont="1" applyFill="1" applyBorder="1" applyAlignment="1">
      <alignment horizontal="right"/>
    </xf>
    <xf numFmtId="0" fontId="36" fillId="2" borderId="3" xfId="0" applyFont="1" applyFill="1" applyBorder="1" applyAlignment="1">
      <alignment horizontal="center" vertical="center"/>
    </xf>
    <xf numFmtId="0" fontId="36" fillId="2" borderId="2" xfId="0" quotePrefix="1" applyFont="1" applyFill="1" applyBorder="1" applyAlignment="1">
      <alignment horizontal="center" vertical="center"/>
    </xf>
    <xf numFmtId="164" fontId="36" fillId="2" borderId="2" xfId="0" applyNumberFormat="1" applyFont="1" applyFill="1" applyBorder="1" applyAlignment="1">
      <alignment horizontal="right" vertical="center" wrapText="1"/>
    </xf>
    <xf numFmtId="167" fontId="36" fillId="2" borderId="2" xfId="0" applyNumberFormat="1" applyFont="1" applyFill="1" applyBorder="1" applyAlignment="1">
      <alignment horizontal="right" vertical="center" wrapText="1"/>
    </xf>
    <xf numFmtId="164" fontId="36" fillId="2" borderId="2" xfId="3" applyFont="1" applyFill="1" applyBorder="1" applyAlignment="1">
      <alignment horizontal="right" vertical="center"/>
    </xf>
    <xf numFmtId="164" fontId="36" fillId="2" borderId="4" xfId="0" applyNumberFormat="1" applyFont="1" applyFill="1" applyBorder="1" applyAlignment="1">
      <alignment horizontal="right" vertical="center"/>
    </xf>
    <xf numFmtId="0" fontId="32" fillId="2" borderId="2" xfId="0" quotePrefix="1" applyFont="1" applyFill="1" applyBorder="1" applyAlignment="1">
      <alignment horizontal="center"/>
    </xf>
    <xf numFmtId="164" fontId="36" fillId="2" borderId="2" xfId="3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justify" vertical="center" wrapText="1"/>
    </xf>
    <xf numFmtId="0" fontId="36" fillId="8" borderId="2" xfId="0" applyFont="1" applyFill="1" applyBorder="1" applyAlignment="1">
      <alignment horizontal="center" vertical="center"/>
    </xf>
    <xf numFmtId="164" fontId="36" fillId="8" borderId="4" xfId="0" applyNumberFormat="1" applyFont="1" applyFill="1" applyBorder="1" applyAlignment="1">
      <alignment horizontal="right"/>
    </xf>
    <xf numFmtId="0" fontId="36" fillId="8" borderId="2" xfId="0" quotePrefix="1" applyFont="1" applyFill="1" applyBorder="1" applyAlignment="1">
      <alignment horizontal="left" vertical="center" wrapText="1"/>
    </xf>
    <xf numFmtId="0" fontId="36" fillId="8" borderId="2" xfId="0" applyFont="1" applyFill="1" applyBorder="1" applyAlignment="1">
      <alignment horizontal="justify" vertical="center" wrapText="1"/>
    </xf>
    <xf numFmtId="164" fontId="36" fillId="8" borderId="2" xfId="3" applyFont="1" applyFill="1" applyBorder="1" applyAlignment="1">
      <alignment horizontal="right" vertical="center"/>
    </xf>
    <xf numFmtId="164" fontId="36" fillId="8" borderId="4" xfId="0" applyNumberFormat="1" applyFont="1" applyFill="1" applyBorder="1" applyAlignment="1">
      <alignment horizontal="right" vertical="center"/>
    </xf>
    <xf numFmtId="0" fontId="36" fillId="8" borderId="2" xfId="0" applyFont="1" applyFill="1" applyBorder="1" applyAlignment="1">
      <alignment horizontal="center" vertical="center" wrapText="1"/>
    </xf>
    <xf numFmtId="0" fontId="36" fillId="8" borderId="2" xfId="0" applyFont="1" applyFill="1" applyBorder="1" applyAlignment="1">
      <alignment horizontal="right" vertical="center" wrapText="1"/>
    </xf>
    <xf numFmtId="164" fontId="36" fillId="8" borderId="2" xfId="0" applyNumberFormat="1" applyFont="1" applyFill="1" applyBorder="1" applyAlignment="1">
      <alignment horizontal="right"/>
    </xf>
    <xf numFmtId="0" fontId="36" fillId="8" borderId="3" xfId="0" applyFont="1" applyFill="1" applyBorder="1" applyAlignment="1">
      <alignment horizontal="center" vertical="center"/>
    </xf>
    <xf numFmtId="0" fontId="36" fillId="8" borderId="2" xfId="0" quotePrefix="1" applyFont="1" applyFill="1" applyBorder="1" applyAlignment="1">
      <alignment horizontal="center" vertical="center"/>
    </xf>
    <xf numFmtId="164" fontId="36" fillId="8" borderId="2" xfId="0" applyNumberFormat="1" applyFont="1" applyFill="1" applyBorder="1" applyAlignment="1">
      <alignment horizontal="right" vertical="center" wrapText="1"/>
    </xf>
    <xf numFmtId="167" fontId="36" fillId="8" borderId="2" xfId="0" applyNumberFormat="1" applyFont="1" applyFill="1" applyBorder="1" applyAlignment="1">
      <alignment horizontal="right" vertical="center" wrapText="1"/>
    </xf>
    <xf numFmtId="164" fontId="36" fillId="8" borderId="2" xfId="0" applyNumberFormat="1" applyFont="1" applyFill="1" applyBorder="1" applyAlignment="1">
      <alignment horizontal="right" vertical="center"/>
    </xf>
    <xf numFmtId="0" fontId="36" fillId="8" borderId="2" xfId="0" quotePrefix="1" applyFont="1" applyFill="1" applyBorder="1" applyAlignment="1">
      <alignment horizontal="center"/>
    </xf>
    <xf numFmtId="0" fontId="36" fillId="8" borderId="2" xfId="0" applyNumberFormat="1" applyFont="1" applyFill="1" applyBorder="1" applyAlignment="1">
      <alignment horizontal="center" vertical="center" wrapText="1"/>
    </xf>
    <xf numFmtId="164" fontId="32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66" fontId="32" fillId="2" borderId="4" xfId="0" applyNumberFormat="1" applyFont="1" applyFill="1" applyBorder="1" applyAlignment="1">
      <alignment horizontal="right" wrapText="1"/>
    </xf>
    <xf numFmtId="0" fontId="36" fillId="2" borderId="2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right" vertical="center"/>
    </xf>
    <xf numFmtId="0" fontId="36" fillId="2" borderId="2" xfId="0" quotePrefix="1" applyFont="1" applyFill="1" applyBorder="1" applyAlignment="1">
      <alignment horizontal="right" vertical="center"/>
    </xf>
    <xf numFmtId="164" fontId="36" fillId="2" borderId="2" xfId="0" applyNumberFormat="1" applyFont="1" applyFill="1" applyBorder="1" applyAlignment="1">
      <alignment horizontal="right" vertical="center"/>
    </xf>
    <xf numFmtId="0" fontId="36" fillId="2" borderId="2" xfId="0" applyFont="1" applyFill="1" applyBorder="1" applyAlignment="1">
      <alignment horizontal="center"/>
    </xf>
    <xf numFmtId="0" fontId="36" fillId="2" borderId="2" xfId="0" applyFont="1" applyFill="1" applyBorder="1" applyAlignment="1">
      <alignment wrapText="1"/>
    </xf>
    <xf numFmtId="0" fontId="36" fillId="2" borderId="2" xfId="0" applyFont="1" applyFill="1" applyBorder="1" applyAlignment="1">
      <alignment horizontal="right"/>
    </xf>
    <xf numFmtId="0" fontId="32" fillId="2" borderId="2" xfId="0" applyFont="1" applyFill="1" applyBorder="1" applyAlignment="1">
      <alignment horizontal="center" wrapText="1"/>
    </xf>
    <xf numFmtId="0" fontId="36" fillId="2" borderId="2" xfId="0" applyFont="1" applyFill="1" applyBorder="1" applyAlignment="1">
      <alignment vertical="center" wrapText="1"/>
    </xf>
    <xf numFmtId="2" fontId="36" fillId="2" borderId="2" xfId="0" applyNumberFormat="1" applyFont="1" applyFill="1" applyBorder="1" applyAlignment="1">
      <alignment horizontal="right" vertical="center" wrapText="1"/>
    </xf>
    <xf numFmtId="166" fontId="36" fillId="2" borderId="4" xfId="0" applyNumberFormat="1" applyFont="1" applyFill="1" applyBorder="1" applyAlignment="1">
      <alignment horizontal="righ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justify" vertical="center"/>
    </xf>
    <xf numFmtId="0" fontId="32" fillId="2" borderId="2" xfId="0" applyFont="1" applyFill="1" applyBorder="1" applyAlignment="1">
      <alignment horizontal="center"/>
    </xf>
    <xf numFmtId="0" fontId="36" fillId="2" borderId="2" xfId="0" quotePrefix="1" applyFont="1" applyFill="1" applyBorder="1" applyAlignment="1">
      <alignment horizontal="justify"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2" fillId="2" borderId="33" xfId="0" quotePrefix="1" applyFont="1" applyFill="1" applyBorder="1" applyAlignment="1">
      <alignment horizontal="left" vertical="center"/>
    </xf>
    <xf numFmtId="0" fontId="34" fillId="2" borderId="33" xfId="0" applyFont="1" applyFill="1" applyBorder="1" applyAlignment="1">
      <alignment horizontal="center" vertical="center" wrapText="1"/>
    </xf>
    <xf numFmtId="0" fontId="34" fillId="2" borderId="33" xfId="0" applyFont="1" applyFill="1" applyBorder="1" applyAlignment="1">
      <alignment horizontal="right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32" fillId="2" borderId="34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 vertical="center"/>
    </xf>
    <xf numFmtId="2" fontId="37" fillId="2" borderId="2" xfId="0" applyNumberFormat="1" applyFont="1" applyFill="1" applyBorder="1" applyAlignment="1">
      <alignment horizontal="right" vertical="center" wrapText="1" indent="1"/>
    </xf>
    <xf numFmtId="0" fontId="37" fillId="2" borderId="2" xfId="0" applyFont="1" applyFill="1" applyBorder="1" applyAlignment="1">
      <alignment horizontal="right" vertical="center" wrapText="1"/>
    </xf>
    <xf numFmtId="4" fontId="37" fillId="2" borderId="2" xfId="0" applyNumberFormat="1" applyFont="1" applyFill="1" applyBorder="1" applyAlignment="1">
      <alignment horizontal="right" vertical="center" wrapText="1"/>
    </xf>
    <xf numFmtId="0" fontId="33" fillId="2" borderId="2" xfId="0" applyFont="1" applyFill="1" applyBorder="1" applyAlignment="1">
      <alignment horizontal="center" vertical="center"/>
    </xf>
    <xf numFmtId="0" fontId="32" fillId="2" borderId="2" xfId="0" quotePrefix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wrapText="1"/>
    </xf>
    <xf numFmtId="164" fontId="32" fillId="2" borderId="4" xfId="0" applyNumberFormat="1" applyFont="1" applyFill="1" applyBorder="1" applyAlignment="1">
      <alignment horizontal="center"/>
    </xf>
    <xf numFmtId="0" fontId="36" fillId="8" borderId="3" xfId="0" applyFont="1" applyFill="1" applyBorder="1" applyAlignment="1">
      <alignment horizontal="center"/>
    </xf>
    <xf numFmtId="0" fontId="36" fillId="8" borderId="2" xfId="0" quotePrefix="1" applyFont="1" applyFill="1" applyBorder="1" applyAlignment="1">
      <alignment horizontal="justify" vertical="center" wrapText="1"/>
    </xf>
    <xf numFmtId="164" fontId="36" fillId="8" borderId="2" xfId="3" applyFont="1" applyFill="1" applyBorder="1" applyAlignment="1">
      <alignment horizontal="center" vertical="center"/>
    </xf>
    <xf numFmtId="164" fontId="36" fillId="8" borderId="2" xfId="3" quotePrefix="1" applyFont="1" applyFill="1" applyBorder="1" applyAlignment="1">
      <alignment horizontal="right" vertical="center"/>
    </xf>
    <xf numFmtId="164" fontId="36" fillId="8" borderId="2" xfId="3" applyFont="1" applyFill="1" applyBorder="1" applyAlignment="1">
      <alignment horizontal="right"/>
    </xf>
    <xf numFmtId="0" fontId="35" fillId="2" borderId="2" xfId="0" applyFont="1" applyFill="1" applyBorder="1" applyAlignment="1">
      <alignment horizontal="center"/>
    </xf>
    <xf numFmtId="0" fontId="35" fillId="2" borderId="2" xfId="0" applyFont="1" applyFill="1" applyBorder="1"/>
    <xf numFmtId="0" fontId="35" fillId="2" borderId="2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center"/>
    </xf>
    <xf numFmtId="2" fontId="36" fillId="2" borderId="2" xfId="0" applyNumberFormat="1" applyFont="1" applyFill="1" applyBorder="1" applyAlignment="1">
      <alignment horizontal="center" wrapText="1"/>
    </xf>
    <xf numFmtId="0" fontId="38" fillId="2" borderId="2" xfId="0" applyFont="1" applyFill="1" applyBorder="1"/>
    <xf numFmtId="0" fontId="38" fillId="2" borderId="2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right"/>
    </xf>
    <xf numFmtId="0" fontId="32" fillId="2" borderId="2" xfId="0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right" vertical="center"/>
    </xf>
    <xf numFmtId="0" fontId="36" fillId="2" borderId="2" xfId="0" quotePrefix="1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left"/>
    </xf>
    <xf numFmtId="0" fontId="36" fillId="2" borderId="2" xfId="0" applyFont="1" applyFill="1" applyBorder="1"/>
    <xf numFmtId="2" fontId="36" fillId="2" borderId="2" xfId="0" applyNumberFormat="1" applyFont="1" applyFill="1" applyBorder="1" applyAlignment="1">
      <alignment horizontal="right" wrapText="1"/>
    </xf>
    <xf numFmtId="164" fontId="36" fillId="8" borderId="2" xfId="3" quotePrefix="1" applyFont="1" applyFill="1" applyBorder="1" applyAlignment="1">
      <alignment horizontal="center" vertical="center"/>
    </xf>
    <xf numFmtId="0" fontId="36" fillId="8" borderId="2" xfId="0" applyFont="1" applyFill="1" applyBorder="1" applyAlignment="1">
      <alignment horizontal="right" vertical="center"/>
    </xf>
    <xf numFmtId="0" fontId="36" fillId="8" borderId="2" xfId="0" applyFont="1" applyFill="1" applyBorder="1" applyAlignment="1">
      <alignment vertical="center" wrapText="1"/>
    </xf>
    <xf numFmtId="0" fontId="32" fillId="2" borderId="2" xfId="0" quotePrefix="1" applyFont="1" applyFill="1" applyBorder="1" applyAlignment="1">
      <alignment wrapText="1"/>
    </xf>
    <xf numFmtId="0" fontId="32" fillId="2" borderId="2" xfId="0" applyFont="1" applyFill="1" applyBorder="1" applyAlignment="1">
      <alignment wrapText="1"/>
    </xf>
    <xf numFmtId="2" fontId="36" fillId="2" borderId="2" xfId="0" applyNumberFormat="1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/>
    </xf>
    <xf numFmtId="0" fontId="32" fillId="2" borderId="2" xfId="0" applyFont="1" applyFill="1" applyBorder="1" applyAlignment="1">
      <alignment vertical="center" wrapText="1"/>
    </xf>
    <xf numFmtId="164" fontId="32" fillId="2" borderId="4" xfId="0" quotePrefix="1" applyNumberFormat="1" applyFont="1" applyFill="1" applyBorder="1" applyAlignment="1">
      <alignment horizontal="center" vertical="center"/>
    </xf>
    <xf numFmtId="0" fontId="35" fillId="2" borderId="3" xfId="0" applyFont="1" applyFill="1" applyBorder="1"/>
    <xf numFmtId="0" fontId="35" fillId="2" borderId="35" xfId="0" applyFont="1" applyFill="1" applyBorder="1"/>
    <xf numFmtId="0" fontId="36" fillId="2" borderId="7" xfId="0" quotePrefix="1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justify" vertical="center" wrapText="1"/>
    </xf>
    <xf numFmtId="0" fontId="36" fillId="2" borderId="7" xfId="0" applyFont="1" applyFill="1" applyBorder="1" applyAlignment="1">
      <alignment horizontal="right" vertical="center" wrapText="1"/>
    </xf>
    <xf numFmtId="164" fontId="32" fillId="2" borderId="8" xfId="0" quotePrefix="1" applyNumberFormat="1" applyFont="1" applyFill="1" applyBorder="1" applyAlignment="1">
      <alignment horizontal="center" vertical="center"/>
    </xf>
    <xf numFmtId="0" fontId="36" fillId="2" borderId="36" xfId="0" applyFont="1" applyFill="1" applyBorder="1" applyAlignment="1">
      <alignment horizontal="left"/>
    </xf>
    <xf numFmtId="0" fontId="35" fillId="2" borderId="37" xfId="0" applyFont="1" applyFill="1" applyBorder="1" applyAlignment="1">
      <alignment horizontal="center"/>
    </xf>
    <xf numFmtId="165" fontId="39" fillId="2" borderId="38" xfId="1" applyFont="1" applyFill="1" applyBorder="1" applyAlignment="1">
      <alignment horizontal="right"/>
    </xf>
    <xf numFmtId="0" fontId="36" fillId="2" borderId="2" xfId="0" applyNumberFormat="1" applyFont="1" applyFill="1" applyBorder="1" applyAlignment="1">
      <alignment horizontal="center" vertical="center" wrapText="1"/>
    </xf>
    <xf numFmtId="4" fontId="36" fillId="2" borderId="2" xfId="0" applyNumberFormat="1" applyFont="1" applyFill="1" applyBorder="1" applyAlignment="1">
      <alignment horizontal="right" vertical="center"/>
    </xf>
    <xf numFmtId="166" fontId="36" fillId="2" borderId="4" xfId="0" applyNumberFormat="1" applyFont="1" applyFill="1" applyBorder="1" applyAlignment="1">
      <alignment vertical="center" wrapText="1"/>
    </xf>
    <xf numFmtId="0" fontId="36" fillId="2" borderId="2" xfId="0" applyFont="1" applyFill="1" applyBorder="1" applyAlignment="1">
      <alignment horizontal="center" wrapText="1"/>
    </xf>
    <xf numFmtId="0" fontId="36" fillId="2" borderId="2" xfId="0" quotePrefix="1" applyFont="1" applyFill="1" applyBorder="1" applyAlignment="1">
      <alignment vertical="center" wrapText="1"/>
    </xf>
    <xf numFmtId="4" fontId="36" fillId="2" borderId="2" xfId="0" applyNumberFormat="1" applyFont="1" applyFill="1" applyBorder="1" applyAlignment="1">
      <alignment vertical="center"/>
    </xf>
    <xf numFmtId="164" fontId="36" fillId="2" borderId="2" xfId="0" applyNumberFormat="1" applyFont="1" applyFill="1" applyBorder="1" applyAlignment="1">
      <alignment vertical="center"/>
    </xf>
    <xf numFmtId="164" fontId="36" fillId="2" borderId="4" xfId="0" applyNumberFormat="1" applyFont="1" applyFill="1" applyBorder="1" applyAlignment="1">
      <alignment vertical="center"/>
    </xf>
    <xf numFmtId="0" fontId="32" fillId="2" borderId="2" xfId="0" applyFont="1" applyFill="1" applyBorder="1" applyAlignment="1">
      <alignment horizontal="justify" vertical="center"/>
    </xf>
    <xf numFmtId="0" fontId="36" fillId="2" borderId="3" xfId="0" applyFont="1" applyFill="1" applyBorder="1" applyAlignment="1">
      <alignment horizontal="justify" vertical="center" wrapText="1"/>
    </xf>
    <xf numFmtId="0" fontId="36" fillId="2" borderId="4" xfId="0" quotePrefix="1" applyFont="1" applyFill="1" applyBorder="1" applyAlignment="1">
      <alignment horizontal="center" vertical="center"/>
    </xf>
    <xf numFmtId="2" fontId="36" fillId="2" borderId="2" xfId="0" quotePrefix="1" applyNumberFormat="1" applyFont="1" applyFill="1" applyBorder="1" applyAlignment="1">
      <alignment horizontal="center" vertical="center"/>
    </xf>
    <xf numFmtId="0" fontId="36" fillId="11" borderId="3" xfId="0" applyFont="1" applyFill="1" applyBorder="1" applyAlignment="1">
      <alignment horizontal="center" vertical="center"/>
    </xf>
    <xf numFmtId="0" fontId="36" fillId="11" borderId="2" xfId="0" applyFont="1" applyFill="1" applyBorder="1" applyAlignment="1">
      <alignment horizontal="center" vertical="center"/>
    </xf>
    <xf numFmtId="0" fontId="36" fillId="11" borderId="2" xfId="0" applyFont="1" applyFill="1" applyBorder="1" applyAlignment="1">
      <alignment vertical="center" wrapText="1"/>
    </xf>
    <xf numFmtId="164" fontId="36" fillId="11" borderId="2" xfId="0" applyNumberFormat="1" applyFont="1" applyFill="1" applyBorder="1" applyAlignment="1">
      <alignment horizontal="right" vertical="center" wrapText="1"/>
    </xf>
    <xf numFmtId="0" fontId="36" fillId="11" borderId="2" xfId="0" applyFont="1" applyFill="1" applyBorder="1" applyAlignment="1">
      <alignment horizontal="right" vertical="center"/>
    </xf>
    <xf numFmtId="164" fontId="36" fillId="11" borderId="2" xfId="0" applyNumberFormat="1" applyFont="1" applyFill="1" applyBorder="1" applyAlignment="1">
      <alignment horizontal="right" vertical="center"/>
    </xf>
    <xf numFmtId="164" fontId="36" fillId="11" borderId="4" xfId="0" applyNumberFormat="1" applyFont="1" applyFill="1" applyBorder="1" applyAlignment="1">
      <alignment horizontal="right" vertical="center"/>
    </xf>
    <xf numFmtId="0" fontId="36" fillId="11" borderId="2" xfId="0" applyFont="1" applyFill="1" applyBorder="1" applyAlignment="1">
      <alignment horizontal="center" vertical="center" wrapText="1"/>
    </xf>
    <xf numFmtId="0" fontId="1" fillId="0" borderId="0" xfId="0" applyFont="1"/>
    <xf numFmtId="0" fontId="40" fillId="2" borderId="20" xfId="0" applyFont="1" applyFill="1" applyBorder="1" applyAlignment="1"/>
    <xf numFmtId="0" fontId="40" fillId="2" borderId="21" xfId="0" applyFont="1" applyFill="1" applyBorder="1" applyAlignment="1"/>
    <xf numFmtId="0" fontId="41" fillId="0" borderId="0" xfId="0" applyFont="1" applyBorder="1" applyAlignment="1"/>
    <xf numFmtId="0" fontId="41" fillId="0" borderId="19" xfId="0" applyFont="1" applyBorder="1" applyAlignment="1"/>
    <xf numFmtId="0" fontId="40" fillId="2" borderId="15" xfId="0" applyFont="1" applyFill="1" applyBorder="1" applyAlignment="1"/>
    <xf numFmtId="0" fontId="40" fillId="2" borderId="16" xfId="0" applyFont="1" applyFill="1" applyBorder="1" applyAlignment="1"/>
    <xf numFmtId="0" fontId="41" fillId="2" borderId="16" xfId="0" applyFont="1" applyFill="1" applyBorder="1" applyAlignment="1"/>
    <xf numFmtId="0" fontId="42" fillId="2" borderId="16" xfId="0" applyFont="1" applyFill="1" applyBorder="1"/>
    <xf numFmtId="0" fontId="41" fillId="0" borderId="16" xfId="0" applyFont="1" applyBorder="1" applyAlignment="1"/>
    <xf numFmtId="0" fontId="41" fillId="0" borderId="17" xfId="0" applyFont="1" applyBorder="1" applyAlignment="1"/>
    <xf numFmtId="0" fontId="40" fillId="2" borderId="18" xfId="0" applyFont="1" applyFill="1" applyBorder="1" applyAlignment="1"/>
    <xf numFmtId="0" fontId="40" fillId="2" borderId="0" xfId="0" applyFont="1" applyFill="1" applyBorder="1" applyAlignment="1"/>
    <xf numFmtId="0" fontId="41" fillId="2" borderId="0" xfId="0" applyFont="1" applyFill="1" applyBorder="1" applyAlignment="1"/>
    <xf numFmtId="0" fontId="42" fillId="2" borderId="0" xfId="0" applyFont="1" applyFill="1" applyBorder="1"/>
    <xf numFmtId="0" fontId="42" fillId="2" borderId="21" xfId="0" applyFont="1" applyFill="1" applyBorder="1" applyAlignment="1"/>
    <xf numFmtId="0" fontId="41" fillId="2" borderId="21" xfId="0" applyFont="1" applyFill="1" applyBorder="1" applyAlignment="1"/>
    <xf numFmtId="0" fontId="42" fillId="2" borderId="21" xfId="0" applyFont="1" applyFill="1" applyBorder="1"/>
    <xf numFmtId="0" fontId="41" fillId="0" borderId="21" xfId="0" applyFont="1" applyBorder="1" applyAlignment="1"/>
    <xf numFmtId="0" fontId="41" fillId="0" borderId="22" xfId="0" applyFont="1" applyBorder="1" applyAlignment="1"/>
    <xf numFmtId="0" fontId="43" fillId="2" borderId="20" xfId="0" applyFont="1" applyFill="1" applyBorder="1" applyAlignment="1"/>
    <xf numFmtId="0" fontId="43" fillId="2" borderId="21" xfId="0" applyFont="1" applyFill="1" applyBorder="1" applyAlignment="1"/>
    <xf numFmtId="0" fontId="44" fillId="0" borderId="0" xfId="0" applyFont="1" applyBorder="1" applyAlignment="1"/>
    <xf numFmtId="0" fontId="44" fillId="0" borderId="19" xfId="0" applyFont="1" applyBorder="1" applyAlignment="1"/>
    <xf numFmtId="0" fontId="44" fillId="0" borderId="54" xfId="0" applyFont="1" applyBorder="1" applyAlignment="1"/>
    <xf numFmtId="0" fontId="44" fillId="0" borderId="51" xfId="0" applyFont="1" applyBorder="1" applyAlignment="1"/>
    <xf numFmtId="0" fontId="45" fillId="12" borderId="23" xfId="0" applyFont="1" applyFill="1" applyBorder="1"/>
    <xf numFmtId="0" fontId="43" fillId="12" borderId="1" xfId="0" applyFont="1" applyFill="1" applyBorder="1" applyAlignment="1">
      <alignment horizontal="center"/>
    </xf>
    <xf numFmtId="0" fontId="46" fillId="12" borderId="1" xfId="0" applyFont="1" applyFill="1" applyBorder="1" applyAlignment="1">
      <alignment horizontal="center"/>
    </xf>
    <xf numFmtId="0" fontId="47" fillId="12" borderId="1" xfId="0" applyFont="1" applyFill="1" applyBorder="1" applyAlignment="1">
      <alignment horizontal="center"/>
    </xf>
    <xf numFmtId="0" fontId="43" fillId="12" borderId="52" xfId="0" applyFont="1" applyFill="1" applyBorder="1" applyAlignment="1">
      <alignment horizontal="center"/>
    </xf>
    <xf numFmtId="0" fontId="43" fillId="12" borderId="53" xfId="0" applyFont="1" applyFill="1" applyBorder="1" applyAlignment="1">
      <alignment horizontal="center"/>
    </xf>
    <xf numFmtId="2" fontId="43" fillId="2" borderId="23" xfId="0" applyNumberFormat="1" applyFont="1" applyFill="1" applyBorder="1"/>
    <xf numFmtId="4" fontId="48" fillId="2" borderId="25" xfId="0" applyNumberFormat="1" applyFont="1" applyFill="1" applyBorder="1" applyAlignment="1">
      <alignment horizontal="center"/>
    </xf>
    <xf numFmtId="4" fontId="49" fillId="2" borderId="1" xfId="0" applyNumberFormat="1" applyFont="1" applyFill="1" applyBorder="1" applyAlignment="1">
      <alignment horizontal="center" vertical="center"/>
    </xf>
    <xf numFmtId="4" fontId="49" fillId="9" borderId="1" xfId="0" applyNumberFormat="1" applyFont="1" applyFill="1" applyBorder="1" applyAlignment="1">
      <alignment horizontal="center" vertical="center"/>
    </xf>
    <xf numFmtId="4" fontId="49" fillId="7" borderId="1" xfId="0" applyNumberFormat="1" applyFont="1" applyFill="1" applyBorder="1" applyAlignment="1">
      <alignment horizontal="center" vertical="center"/>
    </xf>
    <xf numFmtId="4" fontId="49" fillId="2" borderId="24" xfId="0" applyNumberFormat="1" applyFont="1" applyFill="1" applyBorder="1" applyAlignment="1">
      <alignment horizontal="center" vertical="center"/>
    </xf>
    <xf numFmtId="4" fontId="43" fillId="2" borderId="25" xfId="0" applyNumberFormat="1" applyFont="1" applyFill="1" applyBorder="1" applyAlignment="1">
      <alignment horizontal="center"/>
    </xf>
    <xf numFmtId="4" fontId="43" fillId="2" borderId="23" xfId="0" applyNumberFormat="1" applyFont="1" applyFill="1" applyBorder="1"/>
    <xf numFmtId="39" fontId="48" fillId="2" borderId="25" xfId="3" applyNumberFormat="1" applyFont="1" applyFill="1" applyBorder="1" applyAlignment="1">
      <alignment horizontal="center"/>
    </xf>
    <xf numFmtId="2" fontId="43" fillId="2" borderId="23" xfId="0" applyNumberFormat="1" applyFont="1" applyFill="1" applyBorder="1" applyAlignment="1">
      <alignment wrapText="1"/>
    </xf>
    <xf numFmtId="0" fontId="45" fillId="12" borderId="26" xfId="0" applyFont="1" applyFill="1" applyBorder="1"/>
    <xf numFmtId="4" fontId="43" fillId="12" borderId="25" xfId="0" applyNumberFormat="1" applyFont="1" applyFill="1" applyBorder="1" applyAlignment="1">
      <alignment horizontal="center"/>
    </xf>
    <xf numFmtId="4" fontId="43" fillId="12" borderId="25" xfId="0" applyNumberFormat="1" applyFont="1" applyFill="1" applyBorder="1" applyAlignment="1">
      <alignment horizontal="center" vertical="center"/>
    </xf>
    <xf numFmtId="4" fontId="50" fillId="12" borderId="1" xfId="0" applyNumberFormat="1" applyFont="1" applyFill="1" applyBorder="1" applyAlignment="1">
      <alignment horizontal="center" vertical="center"/>
    </xf>
    <xf numFmtId="4" fontId="50" fillId="12" borderId="25" xfId="0" applyNumberFormat="1" applyFont="1" applyFill="1" applyBorder="1" applyAlignment="1">
      <alignment horizontal="center" vertical="center"/>
    </xf>
    <xf numFmtId="4" fontId="43" fillId="12" borderId="24" xfId="0" applyNumberFormat="1" applyFont="1" applyFill="1" applyBorder="1" applyAlignment="1">
      <alignment horizontal="center" vertical="center"/>
    </xf>
    <xf numFmtId="4" fontId="43" fillId="12" borderId="27" xfId="0" applyNumberFormat="1" applyFont="1" applyFill="1" applyBorder="1" applyAlignment="1">
      <alignment horizontal="center"/>
    </xf>
    <xf numFmtId="4" fontId="43" fillId="12" borderId="27" xfId="0" applyNumberFormat="1" applyFont="1" applyFill="1" applyBorder="1" applyAlignment="1">
      <alignment horizontal="center" vertical="center"/>
    </xf>
    <xf numFmtId="4" fontId="50" fillId="12" borderId="28" xfId="0" applyNumberFormat="1" applyFont="1" applyFill="1" applyBorder="1" applyAlignment="1">
      <alignment horizontal="center" vertical="center"/>
    </xf>
    <xf numFmtId="4" fontId="50" fillId="12" borderId="27" xfId="0" applyNumberFormat="1" applyFont="1" applyFill="1" applyBorder="1" applyAlignment="1">
      <alignment horizontal="center" vertical="center"/>
    </xf>
    <xf numFmtId="4" fontId="50" fillId="12" borderId="29" xfId="0" applyNumberFormat="1" applyFont="1" applyFill="1" applyBorder="1" applyAlignment="1">
      <alignment horizontal="center" vertical="center"/>
    </xf>
    <xf numFmtId="4" fontId="43" fillId="12" borderId="29" xfId="0" applyNumberFormat="1" applyFont="1" applyFill="1" applyBorder="1" applyAlignment="1">
      <alignment horizontal="center" vertical="center"/>
    </xf>
    <xf numFmtId="4" fontId="43" fillId="2" borderId="25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wrapText="1"/>
    </xf>
    <xf numFmtId="164" fontId="19" fillId="2" borderId="0" xfId="3" applyFont="1" applyFill="1" applyBorder="1" applyAlignment="1">
      <alignment horizontal="center"/>
    </xf>
    <xf numFmtId="14" fontId="19" fillId="2" borderId="21" xfId="0" applyNumberFormat="1" applyFont="1" applyFill="1" applyBorder="1" applyAlignment="1">
      <alignment horizontal="center" wrapText="1"/>
    </xf>
    <xf numFmtId="4" fontId="14" fillId="0" borderId="39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40" xfId="0" applyNumberFormat="1" applyFont="1" applyFill="1" applyBorder="1" applyAlignment="1">
      <alignment horizontal="right"/>
    </xf>
    <xf numFmtId="2" fontId="10" fillId="0" borderId="7" xfId="0" applyNumberFormat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8" fillId="0" borderId="44" xfId="0" quotePrefix="1" applyFont="1" applyFill="1" applyBorder="1" applyAlignment="1">
      <alignment horizontal="center" vertical="center"/>
    </xf>
    <xf numFmtId="0" fontId="18" fillId="0" borderId="45" xfId="0" quotePrefix="1" applyFont="1" applyFill="1" applyBorder="1" applyAlignment="1">
      <alignment horizontal="center" vertical="center"/>
    </xf>
    <xf numFmtId="0" fontId="18" fillId="0" borderId="46" xfId="0" quotePrefix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 indent="1"/>
    </xf>
    <xf numFmtId="0" fontId="11" fillId="0" borderId="42" xfId="0" applyFont="1" applyFill="1" applyBorder="1" applyAlignment="1">
      <alignment horizontal="left" vertical="center" wrapText="1" indent="1"/>
    </xf>
    <xf numFmtId="0" fontId="11" fillId="0" borderId="43" xfId="0" applyFont="1" applyFill="1" applyBorder="1" applyAlignment="1">
      <alignment horizontal="left" vertical="center" wrapText="1" indent="1"/>
    </xf>
    <xf numFmtId="0" fontId="51" fillId="7" borderId="15" xfId="0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 wrapText="1"/>
    </xf>
    <xf numFmtId="0" fontId="31" fillId="7" borderId="17" xfId="0" applyFont="1" applyFill="1" applyBorder="1" applyAlignment="1">
      <alignment horizontal="center" vertical="center" wrapText="1"/>
    </xf>
    <xf numFmtId="0" fontId="31" fillId="7" borderId="18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wrapText="1"/>
    </xf>
    <xf numFmtId="164" fontId="40" fillId="2" borderId="0" xfId="3" applyFont="1" applyFill="1" applyBorder="1" applyAlignment="1">
      <alignment horizontal="center"/>
    </xf>
    <xf numFmtId="14" fontId="40" fillId="2" borderId="21" xfId="0" applyNumberFormat="1" applyFont="1" applyFill="1" applyBorder="1" applyAlignment="1">
      <alignment horizontal="center" wrapText="1"/>
    </xf>
    <xf numFmtId="0" fontId="43" fillId="2" borderId="49" xfId="0" applyFont="1" applyFill="1" applyBorder="1" applyAlignment="1">
      <alignment horizontal="center"/>
    </xf>
    <xf numFmtId="0" fontId="43" fillId="2" borderId="50" xfId="0" applyFont="1" applyFill="1" applyBorder="1" applyAlignment="1">
      <alignment horizontal="center"/>
    </xf>
    <xf numFmtId="0" fontId="44" fillId="2" borderId="15" xfId="0" applyFont="1" applyFill="1" applyBorder="1" applyAlignment="1">
      <alignment horizontal="center"/>
    </xf>
    <xf numFmtId="0" fontId="44" fillId="2" borderId="16" xfId="0" applyFont="1" applyFill="1" applyBorder="1" applyAlignment="1">
      <alignment horizontal="center"/>
    </xf>
    <xf numFmtId="4" fontId="39" fillId="2" borderId="37" xfId="0" applyNumberFormat="1" applyFont="1" applyFill="1" applyBorder="1" applyAlignment="1">
      <alignment horizontal="right"/>
    </xf>
    <xf numFmtId="0" fontId="31" fillId="7" borderId="0" xfId="0" applyFont="1" applyFill="1" applyAlignment="1">
      <alignment horizontal="center"/>
    </xf>
    <xf numFmtId="0" fontId="11" fillId="10" borderId="0" xfId="0" applyFont="1" applyFill="1" applyAlignment="1">
      <alignment horizontal="left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8-%20PORTAL%20-%20QCI,%20RESUMO,%20OR&#199;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. DE RESP."/>
      <sheetName val="RESUMO"/>
      <sheetName val="ORÇAMENTO "/>
      <sheetName val="COMPOSIÇÃO CIVIL"/>
      <sheetName val="COMPOSIÇÃO ESTRUTURAL"/>
      <sheetName val="COMP. PAISAGISMO"/>
      <sheetName val="PLAYGROUND "/>
      <sheetName val="ACADEMIA DA 3 IDADE "/>
      <sheetName val="BANCO DE DADOS JAN SERV"/>
      <sheetName val="BANCO DE DADOS JAN INS"/>
      <sheetName val="COMP. HIDRO"/>
      <sheetName val="COMP. ELETRICO "/>
      <sheetName val="COMP. SPDA "/>
      <sheetName val="COMP. LOG"/>
      <sheetName val="COMP. IP"/>
      <sheetName val="COMP. INC"/>
      <sheetName val="CRONOGRAMA C"/>
      <sheetName val="MEM. DE CALCULO"/>
      <sheetName val="BDI "/>
      <sheetName val="ENCARGOS SOCIAIS"/>
      <sheetName val="Planilha1"/>
    </sheetNames>
    <sheetDataSet>
      <sheetData sheetId="0" refreshError="1"/>
      <sheetData sheetId="1">
        <row r="15">
          <cell r="I15">
            <v>4885.1200000000008</v>
          </cell>
        </row>
        <row r="20">
          <cell r="I20">
            <v>17597.829999999998</v>
          </cell>
        </row>
        <row r="26">
          <cell r="I26">
            <v>13048.278000000002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topLeftCell="A4" zoomScale="90" zoomScaleSheetLayoutView="90" workbookViewId="0">
      <selection activeCell="L27" sqref="L27"/>
    </sheetView>
  </sheetViews>
  <sheetFormatPr defaultRowHeight="12.75"/>
  <cols>
    <col min="1" max="1" width="36.42578125" style="13" customWidth="1"/>
    <col min="2" max="11" width="15.7109375" style="13" customWidth="1"/>
    <col min="12" max="12" width="8" style="13" customWidth="1"/>
    <col min="13" max="16384" width="9.140625" style="13"/>
  </cols>
  <sheetData>
    <row r="1" spans="1:12">
      <c r="A1" s="424" t="s">
        <v>68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6"/>
    </row>
    <row r="2" spans="1:12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9"/>
    </row>
    <row r="3" spans="1:12" ht="13.5" thickBot="1">
      <c r="A3" s="430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2"/>
    </row>
    <row r="4" spans="1:12" ht="16.5" thickBo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6.5" customHeight="1">
      <c r="A5" s="136" t="str">
        <f>'ORÇAMENTO FINAL'!A2</f>
        <v>OBRA: REFORMA E READEQUAÇÃO DA DA ANTIGA ESCOLA SANTO ANTÔNIO PARA IMPLANTAÇÃO DE CRECHE MUNICIPAL - CRECHE INFANTIL DE 0 À 3 ANOS</v>
      </c>
      <c r="B5" s="137"/>
      <c r="C5" s="137"/>
      <c r="D5" s="137"/>
      <c r="E5" s="138"/>
      <c r="F5" s="138"/>
      <c r="G5" s="138"/>
      <c r="H5" s="138"/>
      <c r="I5" s="139" t="s">
        <v>69</v>
      </c>
      <c r="J5" s="433" t="s">
        <v>208</v>
      </c>
      <c r="K5" s="433"/>
      <c r="L5" s="140"/>
    </row>
    <row r="6" spans="1:12">
      <c r="A6" s="141" t="str">
        <f>'ORÇAMENTO FINAL'!A3</f>
        <v xml:space="preserve">RUA: </v>
      </c>
      <c r="B6" s="142" t="str">
        <f>'ORÇAMENTO FINAL'!B3:C3</f>
        <v>BARTIRA ESQUINA COM TAPUIAS - SANTO ANTÔNIO - JACIARA - MT</v>
      </c>
      <c r="C6" s="142"/>
      <c r="D6" s="142"/>
      <c r="E6" s="143"/>
      <c r="F6" s="143"/>
      <c r="G6" s="143"/>
      <c r="H6" s="143"/>
      <c r="I6" s="144" t="s">
        <v>70</v>
      </c>
      <c r="J6" s="434" t="str">
        <f>'ORÇAMENTO FINAL'!F4</f>
        <v>A= 787,35 m²</v>
      </c>
      <c r="K6" s="434"/>
      <c r="L6" s="145"/>
    </row>
    <row r="7" spans="1:12" ht="13.5" thickBot="1">
      <c r="A7" s="146" t="str">
        <f>'ORÇAMENTO FINAL'!A4:B4</f>
        <v>MUNICÍPIO : JACIARA - MT.</v>
      </c>
      <c r="B7" s="147"/>
      <c r="C7" s="147"/>
      <c r="D7" s="147"/>
      <c r="E7" s="148"/>
      <c r="F7" s="148"/>
      <c r="G7" s="148"/>
      <c r="H7" s="148"/>
      <c r="I7" s="149" t="s">
        <v>71</v>
      </c>
      <c r="J7" s="435">
        <v>42807</v>
      </c>
      <c r="K7" s="435"/>
      <c r="L7" s="150"/>
    </row>
    <row r="8" spans="1:12" ht="13.5" thickBot="1">
      <c r="A8" s="151"/>
      <c r="B8" s="151"/>
      <c r="C8" s="135"/>
      <c r="D8" s="135"/>
      <c r="E8" s="135"/>
      <c r="F8" s="135"/>
      <c r="G8" s="135"/>
      <c r="H8" s="135"/>
      <c r="I8" s="151"/>
      <c r="J8" s="152"/>
      <c r="K8" s="135"/>
      <c r="L8" s="135"/>
    </row>
    <row r="9" spans="1:12">
      <c r="A9" s="421" t="s">
        <v>72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3"/>
    </row>
    <row r="10" spans="1:12">
      <c r="A10" s="153" t="s">
        <v>73</v>
      </c>
      <c r="B10" s="154" t="s">
        <v>74</v>
      </c>
      <c r="C10" s="154" t="s">
        <v>75</v>
      </c>
      <c r="D10" s="155" t="s">
        <v>76</v>
      </c>
      <c r="E10" s="154" t="s">
        <v>77</v>
      </c>
      <c r="F10" s="155" t="s">
        <v>76</v>
      </c>
      <c r="G10" s="154" t="s">
        <v>78</v>
      </c>
      <c r="H10" s="155" t="s">
        <v>76</v>
      </c>
      <c r="I10" s="154" t="s">
        <v>79</v>
      </c>
      <c r="J10" s="154" t="s">
        <v>76</v>
      </c>
      <c r="K10" s="154" t="s">
        <v>80</v>
      </c>
      <c r="L10" s="156" t="s">
        <v>76</v>
      </c>
    </row>
    <row r="11" spans="1:12">
      <c r="A11" s="157" t="str">
        <f>'ORÇAMENTO FINAL'!C10</f>
        <v>DEMOLIÇÕES E RETIRADAS</v>
      </c>
      <c r="B11" s="158">
        <f>'ORÇAMENTO FINAL'!H16</f>
        <v>2692.43</v>
      </c>
      <c r="C11" s="159">
        <f>TRUNC($B11*D11/100,2)</f>
        <v>2692.43</v>
      </c>
      <c r="D11" s="159">
        <v>100</v>
      </c>
      <c r="E11" s="159" t="s">
        <v>81</v>
      </c>
      <c r="F11" s="159" t="s">
        <v>81</v>
      </c>
      <c r="G11" s="159" t="s">
        <v>82</v>
      </c>
      <c r="H11" s="159" t="s">
        <v>82</v>
      </c>
      <c r="I11" s="159" t="s">
        <v>82</v>
      </c>
      <c r="J11" s="159" t="s">
        <v>82</v>
      </c>
      <c r="K11" s="159">
        <f>ROUND(SUM(C11,E11,G11),2)</f>
        <v>2692.43</v>
      </c>
      <c r="L11" s="160">
        <f>(K11/$B$27*100)</f>
        <v>1.7984682597000912</v>
      </c>
    </row>
    <row r="12" spans="1:12">
      <c r="A12" s="161" t="str">
        <f>'ORÇAMENTO FINAL'!C17</f>
        <v>SERVIÇOS PRELIMINARES</v>
      </c>
      <c r="B12" s="162">
        <f>'ORÇAMENTO FINAL'!H19</f>
        <v>3729.84</v>
      </c>
      <c r="C12" s="159">
        <f t="shared" ref="C12:C25" si="0">ROUND($B12*D12/100,2)</f>
        <v>3729.84</v>
      </c>
      <c r="D12" s="159">
        <v>100</v>
      </c>
      <c r="E12" s="159">
        <f t="shared" ref="E12:E25" si="1">ROUND($B12*F12/100,2)</f>
        <v>0</v>
      </c>
      <c r="F12" s="159">
        <v>0</v>
      </c>
      <c r="G12" s="159">
        <f>ROUND($B12*H12/100,2)</f>
        <v>0</v>
      </c>
      <c r="H12" s="159">
        <v>0</v>
      </c>
      <c r="I12" s="159">
        <f>ROUND($B12*J12/100,2)</f>
        <v>0</v>
      </c>
      <c r="J12" s="159">
        <v>0</v>
      </c>
      <c r="K12" s="159">
        <f>TRUNC(SUM(C12,E12,G12,I12),2)</f>
        <v>3729.84</v>
      </c>
      <c r="L12" s="160">
        <f>ROUND(K12/$B$27*100,2)</f>
        <v>2.4900000000000002</v>
      </c>
    </row>
    <row r="13" spans="1:12">
      <c r="A13" s="157" t="str">
        <f>'ORÇAMENTO FINAL'!C20</f>
        <v>MOVIMENTO DE TERRA</v>
      </c>
      <c r="B13" s="158">
        <f>'ORÇAMENTO FINAL'!H22</f>
        <v>564.30999999999995</v>
      </c>
      <c r="C13" s="159">
        <f t="shared" si="0"/>
        <v>564.30999999999995</v>
      </c>
      <c r="D13" s="159">
        <v>100</v>
      </c>
      <c r="E13" s="159">
        <f t="shared" si="1"/>
        <v>0</v>
      </c>
      <c r="F13" s="159">
        <v>0</v>
      </c>
      <c r="G13" s="159">
        <f>ROUND($B13*H13/100,2)</f>
        <v>0</v>
      </c>
      <c r="H13" s="159">
        <v>0</v>
      </c>
      <c r="I13" s="159">
        <f>ROUND($B13*J13/100,2)</f>
        <v>0</v>
      </c>
      <c r="J13" s="159">
        <v>0</v>
      </c>
      <c r="K13" s="159">
        <f t="shared" ref="K13:K25" si="2">TRUNC(SUM(C13,E13,G13,I13),2)</f>
        <v>564.30999999999995</v>
      </c>
      <c r="L13" s="160">
        <f>ROUND(K13/$B$27*100,2)</f>
        <v>0.38</v>
      </c>
    </row>
    <row r="14" spans="1:12">
      <c r="A14" s="157" t="str">
        <f>'ORÇAMENTO FINAL'!C23</f>
        <v xml:space="preserve">FORRO DE PVC  </v>
      </c>
      <c r="B14" s="158">
        <f>'ORÇAMENTO FINAL'!H26</f>
        <v>3425.94</v>
      </c>
      <c r="C14" s="159">
        <f t="shared" si="0"/>
        <v>1712.97</v>
      </c>
      <c r="D14" s="159">
        <v>50</v>
      </c>
      <c r="E14" s="159">
        <f t="shared" si="1"/>
        <v>1712.97</v>
      </c>
      <c r="F14" s="159">
        <v>50</v>
      </c>
      <c r="G14" s="159">
        <f t="shared" ref="G14:G25" si="3">$B14*H14/100</f>
        <v>0</v>
      </c>
      <c r="H14" s="159">
        <v>0</v>
      </c>
      <c r="I14" s="159">
        <f t="shared" ref="I14:I25" si="4">($B14*J14/100)</f>
        <v>0</v>
      </c>
      <c r="J14" s="159">
        <v>0</v>
      </c>
      <c r="K14" s="159">
        <f t="shared" si="2"/>
        <v>3425.94</v>
      </c>
      <c r="L14" s="160">
        <f t="shared" ref="L14:L25" si="5">K14/$B$27*100</f>
        <v>2.288432512502435</v>
      </c>
    </row>
    <row r="15" spans="1:12">
      <c r="A15" s="157" t="str">
        <f>'ORÇAMENTO FINAL'!C28</f>
        <v>ELEMENTOS DE VEDAÇÃO</v>
      </c>
      <c r="B15" s="158">
        <f>'ORÇAMENTO FINAL'!H31</f>
        <v>1167.73</v>
      </c>
      <c r="C15" s="159">
        <f t="shared" si="0"/>
        <v>583.87</v>
      </c>
      <c r="D15" s="159">
        <v>50</v>
      </c>
      <c r="E15" s="159">
        <f t="shared" si="1"/>
        <v>583.87</v>
      </c>
      <c r="F15" s="159">
        <v>50</v>
      </c>
      <c r="G15" s="159">
        <f t="shared" si="3"/>
        <v>0</v>
      </c>
      <c r="H15" s="159">
        <v>0</v>
      </c>
      <c r="I15" s="159">
        <f t="shared" si="4"/>
        <v>0</v>
      </c>
      <c r="J15" s="159">
        <v>0</v>
      </c>
      <c r="K15" s="159">
        <f t="shared" si="2"/>
        <v>1167.74</v>
      </c>
      <c r="L15" s="160">
        <f t="shared" si="5"/>
        <v>0.78001780012189159</v>
      </c>
    </row>
    <row r="16" spans="1:12">
      <c r="A16" s="163" t="str">
        <f>'ORÇAMENTO FINAL'!C32</f>
        <v>COBERTURAS</v>
      </c>
      <c r="B16" s="158">
        <f>'ORÇAMENTO FINAL'!H38</f>
        <v>6941.98</v>
      </c>
      <c r="C16" s="159">
        <f t="shared" si="0"/>
        <v>3470.99</v>
      </c>
      <c r="D16" s="159">
        <v>50</v>
      </c>
      <c r="E16" s="159">
        <f t="shared" si="1"/>
        <v>3470.99</v>
      </c>
      <c r="F16" s="159">
        <v>50</v>
      </c>
      <c r="G16" s="159">
        <f t="shared" si="3"/>
        <v>0</v>
      </c>
      <c r="H16" s="159">
        <v>0</v>
      </c>
      <c r="I16" s="159">
        <f t="shared" si="4"/>
        <v>0</v>
      </c>
      <c r="J16" s="159">
        <v>0</v>
      </c>
      <c r="K16" s="159">
        <f t="shared" si="2"/>
        <v>6941.98</v>
      </c>
      <c r="L16" s="160">
        <f t="shared" si="5"/>
        <v>4.6370493158495636</v>
      </c>
    </row>
    <row r="17" spans="1:12">
      <c r="A17" s="157" t="str">
        <f>'ORÇAMENTO FINAL'!C39</f>
        <v xml:space="preserve">ESQUADRIAS </v>
      </c>
      <c r="B17" s="158">
        <f>'ORÇAMENTO FINAL'!H48</f>
        <v>12138.28</v>
      </c>
      <c r="C17" s="159">
        <f t="shared" si="0"/>
        <v>0</v>
      </c>
      <c r="D17" s="159">
        <v>0</v>
      </c>
      <c r="E17" s="159">
        <f t="shared" si="1"/>
        <v>3641.48</v>
      </c>
      <c r="F17" s="159">
        <v>30</v>
      </c>
      <c r="G17" s="159">
        <f t="shared" si="3"/>
        <v>8496.7960000000003</v>
      </c>
      <c r="H17" s="159">
        <v>70</v>
      </c>
      <c r="I17" s="159">
        <f t="shared" si="4"/>
        <v>0</v>
      </c>
      <c r="J17" s="159">
        <v>0</v>
      </c>
      <c r="K17" s="159">
        <f t="shared" si="2"/>
        <v>12138.27</v>
      </c>
      <c r="L17" s="160">
        <f t="shared" si="5"/>
        <v>8.1080263266528103</v>
      </c>
    </row>
    <row r="18" spans="1:12">
      <c r="A18" s="157" t="str">
        <f>'ORÇAMENTO FINAL'!C49</f>
        <v>REVESTIMENTOS</v>
      </c>
      <c r="B18" s="158">
        <f>'ORÇAMENTO FINAL'!H55</f>
        <v>14939.220000000001</v>
      </c>
      <c r="C18" s="159">
        <f t="shared" si="0"/>
        <v>0</v>
      </c>
      <c r="D18" s="159">
        <v>0</v>
      </c>
      <c r="E18" s="159">
        <f t="shared" si="1"/>
        <v>0</v>
      </c>
      <c r="F18" s="159">
        <v>0</v>
      </c>
      <c r="G18" s="159">
        <f t="shared" si="3"/>
        <v>4481.7660000000005</v>
      </c>
      <c r="H18" s="159">
        <v>30</v>
      </c>
      <c r="I18" s="159">
        <f t="shared" si="4"/>
        <v>10457.454000000002</v>
      </c>
      <c r="J18" s="159">
        <v>70</v>
      </c>
      <c r="K18" s="159">
        <f t="shared" si="2"/>
        <v>14939.22</v>
      </c>
      <c r="L18" s="160">
        <f t="shared" si="5"/>
        <v>9.9789829242271093</v>
      </c>
    </row>
    <row r="19" spans="1:12">
      <c r="A19" s="157" t="str">
        <f>'ORÇAMENTO FINAL'!C56</f>
        <v>PISOS</v>
      </c>
      <c r="B19" s="158">
        <f>'ORÇAMENTO FINAL'!H60</f>
        <v>21670.880000000001</v>
      </c>
      <c r="C19" s="159">
        <f t="shared" si="0"/>
        <v>6501.26</v>
      </c>
      <c r="D19" s="159">
        <v>30</v>
      </c>
      <c r="E19" s="159">
        <f t="shared" si="1"/>
        <v>6501.26</v>
      </c>
      <c r="F19" s="159">
        <v>30</v>
      </c>
      <c r="G19" s="159">
        <f t="shared" si="3"/>
        <v>8668.3520000000008</v>
      </c>
      <c r="H19" s="159">
        <v>40</v>
      </c>
      <c r="I19" s="159">
        <f t="shared" si="4"/>
        <v>0</v>
      </c>
      <c r="J19" s="159">
        <v>0</v>
      </c>
      <c r="K19" s="159">
        <f t="shared" si="2"/>
        <v>21670.87</v>
      </c>
      <c r="L19" s="160">
        <f t="shared" si="5"/>
        <v>14.475537657464416</v>
      </c>
    </row>
    <row r="20" spans="1:12">
      <c r="A20" s="157" t="str">
        <f>'ORÇAMENTO FINAL'!C61</f>
        <v>GRANITO</v>
      </c>
      <c r="B20" s="158">
        <f>'ORÇAMENTO FINAL'!H69</f>
        <v>6495.75</v>
      </c>
      <c r="C20" s="159">
        <f t="shared" si="0"/>
        <v>0</v>
      </c>
      <c r="D20" s="159">
        <v>0</v>
      </c>
      <c r="E20" s="159">
        <f t="shared" si="1"/>
        <v>0</v>
      </c>
      <c r="F20" s="159">
        <v>0</v>
      </c>
      <c r="G20" s="159">
        <f t="shared" si="3"/>
        <v>3247.875</v>
      </c>
      <c r="H20" s="159">
        <v>50</v>
      </c>
      <c r="I20" s="159">
        <f t="shared" si="4"/>
        <v>3247.875</v>
      </c>
      <c r="J20" s="159">
        <v>50</v>
      </c>
      <c r="K20" s="159">
        <f t="shared" si="2"/>
        <v>6495.75</v>
      </c>
      <c r="L20" s="160">
        <f t="shared" si="5"/>
        <v>4.3389801027127417</v>
      </c>
    </row>
    <row r="21" spans="1:12">
      <c r="A21" s="157" t="str">
        <f>'ORÇAMENTO FINAL'!C71</f>
        <v>PINTURAS</v>
      </c>
      <c r="B21" s="158">
        <f>'ORÇAMENTO FINAL'!H80</f>
        <v>48381.26</v>
      </c>
      <c r="C21" s="159">
        <f t="shared" si="0"/>
        <v>0</v>
      </c>
      <c r="D21" s="159">
        <v>0</v>
      </c>
      <c r="E21" s="159">
        <f t="shared" si="1"/>
        <v>0</v>
      </c>
      <c r="F21" s="159">
        <v>0</v>
      </c>
      <c r="G21" s="159">
        <f t="shared" si="3"/>
        <v>24190.63</v>
      </c>
      <c r="H21" s="159">
        <v>50</v>
      </c>
      <c r="I21" s="159">
        <f t="shared" si="4"/>
        <v>24190.63</v>
      </c>
      <c r="J21" s="159">
        <v>50</v>
      </c>
      <c r="K21" s="159">
        <f t="shared" si="2"/>
        <v>48381.26</v>
      </c>
      <c r="L21" s="160">
        <f t="shared" si="5"/>
        <v>32.317334331550917</v>
      </c>
    </row>
    <row r="22" spans="1:12" ht="26.25" customHeight="1">
      <c r="A22" s="163" t="str">
        <f>'ORÇAMENTO FINAL'!C81</f>
        <v>INSTALAÇÕES ELÉTRICAS - BAIXA TENSÃO - REVISÃO GERAL</v>
      </c>
      <c r="B22" s="158">
        <f>'ORÇAMENTO FINAL'!H83</f>
        <v>3755.92</v>
      </c>
      <c r="C22" s="159">
        <f t="shared" si="0"/>
        <v>1877.96</v>
      </c>
      <c r="D22" s="159">
        <v>50</v>
      </c>
      <c r="E22" s="159">
        <f t="shared" si="1"/>
        <v>1877.96</v>
      </c>
      <c r="F22" s="159">
        <v>50</v>
      </c>
      <c r="G22" s="159">
        <f t="shared" si="3"/>
        <v>0</v>
      </c>
      <c r="H22" s="159">
        <v>0</v>
      </c>
      <c r="I22" s="159">
        <f t="shared" si="4"/>
        <v>0</v>
      </c>
      <c r="J22" s="159">
        <v>0</v>
      </c>
      <c r="K22" s="159">
        <f t="shared" si="2"/>
        <v>3755.92</v>
      </c>
      <c r="L22" s="160">
        <f t="shared" si="5"/>
        <v>2.5088499630344212</v>
      </c>
    </row>
    <row r="23" spans="1:12">
      <c r="A23" s="157" t="str">
        <f>'ORÇAMENTO FINAL'!C84</f>
        <v>INSTALACAO HIDRO-SANITÁRIA</v>
      </c>
      <c r="B23" s="158">
        <f>'ORÇAMENTO FINAL'!H101</f>
        <v>18906.629999999997</v>
      </c>
      <c r="C23" s="159">
        <f t="shared" si="0"/>
        <v>1890.66</v>
      </c>
      <c r="D23" s="159">
        <v>10</v>
      </c>
      <c r="E23" s="159">
        <f t="shared" si="1"/>
        <v>1890.66</v>
      </c>
      <c r="F23" s="159">
        <v>10</v>
      </c>
      <c r="G23" s="159">
        <f t="shared" si="3"/>
        <v>7562.6519999999991</v>
      </c>
      <c r="H23" s="159">
        <v>40</v>
      </c>
      <c r="I23" s="159">
        <f t="shared" si="4"/>
        <v>7562.6519999999991</v>
      </c>
      <c r="J23" s="159">
        <v>40</v>
      </c>
      <c r="K23" s="159">
        <f t="shared" si="2"/>
        <v>18906.62</v>
      </c>
      <c r="L23" s="160">
        <f t="shared" si="5"/>
        <v>12.629095637847943</v>
      </c>
    </row>
    <row r="24" spans="1:12">
      <c r="A24" s="163" t="str">
        <f>'ORÇAMENTO FINAL'!C103</f>
        <v>ÁGUAS PLUVIAIS</v>
      </c>
      <c r="B24" s="158">
        <f>'ORÇAMENTO FINAL'!H107</f>
        <v>2636.98</v>
      </c>
      <c r="C24" s="159">
        <f t="shared" si="0"/>
        <v>1318.49</v>
      </c>
      <c r="D24" s="159">
        <v>50</v>
      </c>
      <c r="E24" s="159">
        <f t="shared" si="1"/>
        <v>1318.49</v>
      </c>
      <c r="F24" s="159">
        <v>50</v>
      </c>
      <c r="G24" s="159">
        <f t="shared" si="3"/>
        <v>0</v>
      </c>
      <c r="H24" s="159">
        <v>0</v>
      </c>
      <c r="I24" s="159">
        <f t="shared" si="4"/>
        <v>0</v>
      </c>
      <c r="J24" s="159">
        <v>0</v>
      </c>
      <c r="K24" s="159">
        <f t="shared" si="2"/>
        <v>2636.98</v>
      </c>
      <c r="L24" s="160">
        <f t="shared" si="5"/>
        <v>1.7614292039027744</v>
      </c>
    </row>
    <row r="25" spans="1:12">
      <c r="A25" s="163" t="str">
        <f>'ORÇAMENTO FINAL'!C108</f>
        <v xml:space="preserve">LIMPEZA  </v>
      </c>
      <c r="B25" s="158">
        <f>'ORÇAMENTO FINAL'!H110</f>
        <v>2259.69</v>
      </c>
      <c r="C25" s="159">
        <f t="shared" si="0"/>
        <v>0</v>
      </c>
      <c r="D25" s="159">
        <v>0</v>
      </c>
      <c r="E25" s="159">
        <f t="shared" si="1"/>
        <v>0</v>
      </c>
      <c r="F25" s="159">
        <v>0</v>
      </c>
      <c r="G25" s="159">
        <f t="shared" si="3"/>
        <v>0</v>
      </c>
      <c r="H25" s="159">
        <v>0</v>
      </c>
      <c r="I25" s="159">
        <f t="shared" si="4"/>
        <v>2259.69</v>
      </c>
      <c r="J25" s="159">
        <v>100</v>
      </c>
      <c r="K25" s="159">
        <f t="shared" si="2"/>
        <v>2259.69</v>
      </c>
      <c r="L25" s="160">
        <f t="shared" si="5"/>
        <v>1.509409990886188</v>
      </c>
    </row>
    <row r="26" spans="1:12">
      <c r="A26" s="153" t="s">
        <v>83</v>
      </c>
      <c r="B26" s="164">
        <f>TRUNC(SUM(B11:B25),2)</f>
        <v>149706.84</v>
      </c>
      <c r="C26" s="164">
        <f>SUM(C11:C25)</f>
        <v>24342.78</v>
      </c>
      <c r="D26" s="165">
        <f>TRUNC((C26/$B$27)*100,2)</f>
        <v>16.260000000000002</v>
      </c>
      <c r="E26" s="164">
        <f>SUM(E11:E25)</f>
        <v>20997.68</v>
      </c>
      <c r="F26" s="165">
        <f>(E26/$B$27)*100</f>
        <v>14.025865484836899</v>
      </c>
      <c r="G26" s="164">
        <f>SUM(G11:G25)</f>
        <v>56648.071000000011</v>
      </c>
      <c r="H26" s="165">
        <f>(G26/$B$27)*100</f>
        <v>37.83933386076415</v>
      </c>
      <c r="I26" s="164">
        <f>SUM(I11:I25)</f>
        <v>47718.301000000007</v>
      </c>
      <c r="J26" s="165">
        <f>(I26/$B$27)*100</f>
        <v>31.87449618200478</v>
      </c>
      <c r="K26" s="165">
        <f>SUM(C26,E26,G26,I26)</f>
        <v>149706.83200000002</v>
      </c>
      <c r="L26" s="166">
        <f>SUM(L11:L25)-0.01</f>
        <v>99.991614026453291</v>
      </c>
    </row>
    <row r="27" spans="1:12" ht="13.5" thickBot="1">
      <c r="A27" s="167" t="s">
        <v>84</v>
      </c>
      <c r="B27" s="168">
        <f>SUM(B26:B26)</f>
        <v>149706.84</v>
      </c>
      <c r="C27" s="169">
        <f>SUM(C26:C26)</f>
        <v>24342.78</v>
      </c>
      <c r="D27" s="170">
        <f>(C27/$B$27)*100</f>
        <v>16.260299128616968</v>
      </c>
      <c r="E27" s="170">
        <f>C27+E26</f>
        <v>45340.46</v>
      </c>
      <c r="F27" s="170">
        <f>F26+D27</f>
        <v>30.286164613453867</v>
      </c>
      <c r="G27" s="170">
        <f>E27+G26</f>
        <v>101988.53100000002</v>
      </c>
      <c r="H27" s="170">
        <f>H26+F27</f>
        <v>68.12549847421802</v>
      </c>
      <c r="I27" s="170">
        <f>I26+G27</f>
        <v>149706.83200000002</v>
      </c>
      <c r="J27" s="170">
        <f>H27+J26</f>
        <v>99.999994656222796</v>
      </c>
      <c r="K27" s="170">
        <f>K26</f>
        <v>149706.83200000002</v>
      </c>
      <c r="L27" s="171">
        <f>(K27/B27)*100</f>
        <v>99.999994656222796</v>
      </c>
    </row>
  </sheetData>
  <mergeCells count="5">
    <mergeCell ref="A9:L9"/>
    <mergeCell ref="A1:L3"/>
    <mergeCell ref="J5:K5"/>
    <mergeCell ref="J6:K6"/>
    <mergeCell ref="J7:K7"/>
  </mergeCells>
  <phoneticPr fontId="2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7"/>
  <sheetViews>
    <sheetView showOutlineSymbols="0" view="pageBreakPreview" zoomScale="75" zoomScaleNormal="65" zoomScaleSheetLayoutView="65" workbookViewId="0">
      <pane xSplit="10" ySplit="9" topLeftCell="K10" activePane="bottomRight" state="frozen"/>
      <selection pane="topRight" activeCell="K1" sqref="K1"/>
      <selection pane="bottomLeft" activeCell="A10" sqref="A10"/>
      <selection pane="bottomRight" activeCell="C10" sqref="C10"/>
    </sheetView>
  </sheetViews>
  <sheetFormatPr defaultRowHeight="14.25" customHeight="1"/>
  <cols>
    <col min="1" max="1" width="8.85546875" style="3" customWidth="1"/>
    <col min="2" max="2" width="29.42578125" style="6" customWidth="1"/>
    <col min="3" max="3" width="90.7109375" customWidth="1"/>
    <col min="4" max="4" width="9.42578125" style="6" customWidth="1"/>
    <col min="5" max="5" width="13.28515625" customWidth="1"/>
    <col min="6" max="6" width="15.140625" customWidth="1"/>
    <col min="7" max="7" width="12.7109375" style="5" customWidth="1"/>
    <col min="8" max="8" width="23.42578125" style="5" bestFit="1" customWidth="1"/>
    <col min="9" max="9" width="3.85546875" hidden="1" customWidth="1"/>
    <col min="10" max="10" width="12" hidden="1" customWidth="1"/>
    <col min="11" max="11" width="16.140625" style="1" customWidth="1"/>
    <col min="12" max="12" width="12" style="1" bestFit="1" customWidth="1"/>
    <col min="13" max="13" width="9.140625" style="1"/>
    <col min="14" max="14" width="12" style="1" bestFit="1" customWidth="1"/>
    <col min="15" max="15" width="10" style="1" bestFit="1" customWidth="1"/>
    <col min="16" max="16384" width="9.140625" style="1"/>
  </cols>
  <sheetData>
    <row r="1" spans="1:13" ht="42.75" customHeight="1">
      <c r="A1" s="455" t="s">
        <v>68</v>
      </c>
      <c r="B1" s="455"/>
      <c r="C1" s="455"/>
      <c r="D1" s="455"/>
      <c r="E1" s="455"/>
      <c r="F1" s="455"/>
      <c r="G1" s="455"/>
      <c r="H1" s="455"/>
    </row>
    <row r="2" spans="1:13" ht="42.75" customHeight="1">
      <c r="A2" s="183" t="s">
        <v>215</v>
      </c>
      <c r="B2" s="184"/>
      <c r="C2" s="183"/>
      <c r="D2" s="185"/>
      <c r="E2" s="185"/>
      <c r="F2" s="185"/>
      <c r="G2" s="185"/>
      <c r="H2" s="185"/>
    </row>
    <row r="3" spans="1:13" ht="38.25" customHeight="1">
      <c r="A3" s="49" t="s">
        <v>35</v>
      </c>
      <c r="B3" s="456" t="s">
        <v>100</v>
      </c>
      <c r="C3" s="456"/>
      <c r="D3" s="457" t="s">
        <v>220</v>
      </c>
      <c r="E3" s="457"/>
      <c r="F3" s="457"/>
      <c r="G3" s="457"/>
      <c r="H3" s="457"/>
    </row>
    <row r="4" spans="1:13" ht="23.25" customHeight="1">
      <c r="A4" s="462" t="s">
        <v>101</v>
      </c>
      <c r="B4" s="462"/>
      <c r="C4" s="49"/>
      <c r="D4" s="186"/>
      <c r="E4" s="187"/>
      <c r="F4" s="188" t="s">
        <v>102</v>
      </c>
      <c r="G4" s="189"/>
      <c r="H4" s="189"/>
    </row>
    <row r="5" spans="1:13" ht="27" customHeight="1">
      <c r="A5" s="210" t="s">
        <v>218</v>
      </c>
      <c r="B5" s="211"/>
      <c r="C5" s="49"/>
      <c r="D5" s="190" t="s">
        <v>210</v>
      </c>
      <c r="E5" s="191">
        <v>42807</v>
      </c>
      <c r="F5" s="192" t="s">
        <v>18</v>
      </c>
      <c r="G5" s="193">
        <v>0.25</v>
      </c>
      <c r="H5" s="189"/>
    </row>
    <row r="6" spans="1:13" ht="22.5" customHeight="1" thickBot="1">
      <c r="A6" s="212" t="s">
        <v>219</v>
      </c>
      <c r="B6" s="213"/>
      <c r="C6" s="212"/>
      <c r="D6" s="46"/>
      <c r="E6" s="30"/>
      <c r="F6" s="47"/>
      <c r="G6" s="48"/>
      <c r="H6" s="31"/>
      <c r="K6" s="9">
        <f>H111</f>
        <v>149706.84</v>
      </c>
    </row>
    <row r="7" spans="1:13" ht="14.25" customHeight="1">
      <c r="A7" s="466" t="s">
        <v>1</v>
      </c>
      <c r="B7" s="452" t="s">
        <v>8</v>
      </c>
      <c r="C7" s="449" t="s">
        <v>2</v>
      </c>
      <c r="D7" s="444" t="s">
        <v>6</v>
      </c>
      <c r="E7" s="463" t="s">
        <v>3</v>
      </c>
      <c r="F7" s="469" t="s">
        <v>5</v>
      </c>
      <c r="G7" s="458" t="s">
        <v>7</v>
      </c>
      <c r="H7" s="459"/>
    </row>
    <row r="8" spans="1:13" ht="18" customHeight="1" thickBot="1">
      <c r="A8" s="467"/>
      <c r="B8" s="453"/>
      <c r="C8" s="450"/>
      <c r="D8" s="445"/>
      <c r="E8" s="464"/>
      <c r="F8" s="470"/>
      <c r="G8" s="460"/>
      <c r="H8" s="461"/>
    </row>
    <row r="9" spans="1:13" ht="35.25" customHeight="1" thickBot="1">
      <c r="A9" s="468"/>
      <c r="B9" s="454"/>
      <c r="C9" s="451"/>
      <c r="D9" s="446"/>
      <c r="E9" s="465"/>
      <c r="F9" s="471"/>
      <c r="G9" s="50" t="s">
        <v>88</v>
      </c>
      <c r="H9" s="32" t="s">
        <v>4</v>
      </c>
    </row>
    <row r="10" spans="1:13" ht="20.25" customHeight="1">
      <c r="A10" s="204" t="s">
        <v>36</v>
      </c>
      <c r="B10" s="205"/>
      <c r="C10" s="206" t="s">
        <v>103</v>
      </c>
      <c r="D10" s="207"/>
      <c r="E10" s="207"/>
      <c r="F10" s="207"/>
      <c r="G10" s="208"/>
      <c r="H10" s="209"/>
    </row>
    <row r="11" spans="1:13" ht="14.25" customHeight="1">
      <c r="A11" s="20" t="s">
        <v>38</v>
      </c>
      <c r="B11" s="18" t="s">
        <v>85</v>
      </c>
      <c r="C11" s="51" t="s">
        <v>86</v>
      </c>
      <c r="D11" s="25" t="s">
        <v>87</v>
      </c>
      <c r="E11" s="22">
        <v>86.41</v>
      </c>
      <c r="F11" s="22">
        <v>4.58</v>
      </c>
      <c r="G11" s="23">
        <f>ROUND(E11*((1+$G$5)*(1+$G$4)),2)</f>
        <v>108.01</v>
      </c>
      <c r="H11" s="24">
        <f>ROUND((F11*G11),2)</f>
        <v>494.69</v>
      </c>
      <c r="M11" s="1" t="s">
        <v>85</v>
      </c>
    </row>
    <row r="12" spans="1:13" ht="13.5" customHeight="1">
      <c r="A12" s="20" t="s">
        <v>104</v>
      </c>
      <c r="B12" s="25">
        <v>85334</v>
      </c>
      <c r="C12" s="21" t="s">
        <v>105</v>
      </c>
      <c r="D12" s="25" t="s">
        <v>89</v>
      </c>
      <c r="E12" s="22">
        <v>15.37</v>
      </c>
      <c r="F12" s="29">
        <v>33.659999999999997</v>
      </c>
      <c r="G12" s="23">
        <f>ROUND(E12*((1+$G$5)*(1+$G$4)),2)</f>
        <v>19.21</v>
      </c>
      <c r="H12" s="24">
        <f>ROUND((F12*G12),2)</f>
        <v>646.61</v>
      </c>
    </row>
    <row r="13" spans="1:13" ht="13.5" customHeight="1">
      <c r="A13" s="20" t="s">
        <v>106</v>
      </c>
      <c r="B13" s="25">
        <v>85333</v>
      </c>
      <c r="C13" s="21" t="s">
        <v>107</v>
      </c>
      <c r="D13" s="25" t="s">
        <v>31</v>
      </c>
      <c r="E13" s="22">
        <v>17.45</v>
      </c>
      <c r="F13" s="22">
        <v>6</v>
      </c>
      <c r="G13" s="23">
        <f>ROUND(E13*((1+$G$5)*(1+$G$4)),2)</f>
        <v>21.81</v>
      </c>
      <c r="H13" s="24">
        <f>ROUND((F13*G13),2)</f>
        <v>130.86000000000001</v>
      </c>
    </row>
    <row r="14" spans="1:13" ht="13.5" customHeight="1">
      <c r="A14" s="20" t="s">
        <v>108</v>
      </c>
      <c r="B14" s="25">
        <v>85333</v>
      </c>
      <c r="C14" s="21" t="s">
        <v>109</v>
      </c>
      <c r="D14" s="25" t="s">
        <v>31</v>
      </c>
      <c r="E14" s="22">
        <v>17.45</v>
      </c>
      <c r="F14" s="29">
        <v>4</v>
      </c>
      <c r="G14" s="23">
        <f>ROUND(E14*((1+$G$5)*(1+$G$4)),2)</f>
        <v>21.81</v>
      </c>
      <c r="H14" s="24">
        <f>ROUND((F14*G14),2)</f>
        <v>87.24</v>
      </c>
    </row>
    <row r="15" spans="1:13" ht="30" customHeight="1">
      <c r="A15" s="103" t="s">
        <v>110</v>
      </c>
      <c r="B15" s="25" t="s">
        <v>111</v>
      </c>
      <c r="C15" s="21" t="s">
        <v>161</v>
      </c>
      <c r="D15" s="25" t="s">
        <v>89</v>
      </c>
      <c r="E15" s="22">
        <v>7.68</v>
      </c>
      <c r="F15" s="29">
        <v>138.85749999999999</v>
      </c>
      <c r="G15" s="104">
        <f>ROUND(E15*((1+$G$5)*(1+$G$4)),2)</f>
        <v>9.6</v>
      </c>
      <c r="H15" s="105">
        <f>ROUND((F15*G15),2)</f>
        <v>1333.03</v>
      </c>
    </row>
    <row r="16" spans="1:13" ht="20.25" customHeight="1">
      <c r="A16" s="20"/>
      <c r="B16" s="26"/>
      <c r="C16" s="27"/>
      <c r="D16" s="26"/>
      <c r="E16" s="26"/>
      <c r="F16" s="447" t="s">
        <v>17</v>
      </c>
      <c r="G16" s="448"/>
      <c r="H16" s="28">
        <f>SUM(H11:J15)</f>
        <v>2692.43</v>
      </c>
    </row>
    <row r="17" spans="1:13" s="14" customFormat="1" ht="20.25" customHeight="1">
      <c r="A17" s="40" t="s">
        <v>39</v>
      </c>
      <c r="B17" s="41"/>
      <c r="C17" s="19" t="s">
        <v>37</v>
      </c>
      <c r="D17" s="42"/>
      <c r="E17" s="42"/>
      <c r="F17" s="43"/>
      <c r="G17" s="44"/>
      <c r="H17" s="45"/>
      <c r="I17" s="13"/>
      <c r="J17" s="13"/>
    </row>
    <row r="18" spans="1:13" s="38" customFormat="1" ht="15">
      <c r="A18" s="35" t="s">
        <v>41</v>
      </c>
      <c r="B18" s="18" t="s">
        <v>62</v>
      </c>
      <c r="C18" s="17" t="s">
        <v>90</v>
      </c>
      <c r="D18" s="25" t="s">
        <v>89</v>
      </c>
      <c r="E18" s="22">
        <v>372.99</v>
      </c>
      <c r="F18" s="34">
        <v>8</v>
      </c>
      <c r="G18" s="36">
        <f>TRUNC(E18*((1+$G$6)*(1+$G$5)),2)</f>
        <v>466.23</v>
      </c>
      <c r="H18" s="33">
        <f>TRUNC((F18*G18),2)</f>
        <v>3729.84</v>
      </c>
      <c r="I18" s="37"/>
      <c r="J18" s="37"/>
      <c r="L18" s="39"/>
    </row>
    <row r="19" spans="1:13" s="14" customFormat="1" ht="15.75">
      <c r="A19" s="35"/>
      <c r="B19" s="18"/>
      <c r="C19" s="62"/>
      <c r="D19" s="54"/>
      <c r="E19" s="54"/>
      <c r="F19" s="441" t="s">
        <v>17</v>
      </c>
      <c r="G19" s="443"/>
      <c r="H19" s="61">
        <f>SUM(H18:H18)</f>
        <v>3729.84</v>
      </c>
      <c r="I19" s="13"/>
      <c r="J19" s="13"/>
    </row>
    <row r="20" spans="1:13" s="14" customFormat="1" ht="15.75">
      <c r="A20" s="40" t="s">
        <v>43</v>
      </c>
      <c r="B20" s="57"/>
      <c r="C20" s="58" t="s">
        <v>40</v>
      </c>
      <c r="D20" s="54"/>
      <c r="E20" s="54"/>
      <c r="F20" s="59"/>
      <c r="G20" s="60"/>
      <c r="H20" s="61"/>
      <c r="I20" s="13"/>
      <c r="J20" s="13"/>
    </row>
    <row r="21" spans="1:13" s="14" customFormat="1" ht="15">
      <c r="A21" s="52" t="s">
        <v>44</v>
      </c>
      <c r="B21" s="53">
        <v>55835</v>
      </c>
      <c r="C21" s="17" t="s">
        <v>42</v>
      </c>
      <c r="D21" s="25" t="s">
        <v>87</v>
      </c>
      <c r="E21" s="54">
        <v>53.81</v>
      </c>
      <c r="F21" s="34">
        <v>8.39</v>
      </c>
      <c r="G21" s="55">
        <f>TRUNC(E21*((1+$G$6)*(1+$G$5)),2)</f>
        <v>67.260000000000005</v>
      </c>
      <c r="H21" s="33">
        <f>TRUNC((F21*G21),2)</f>
        <v>564.30999999999995</v>
      </c>
      <c r="I21" s="13"/>
      <c r="J21" s="13"/>
    </row>
    <row r="22" spans="1:13" s="14" customFormat="1" ht="15.75">
      <c r="A22" s="40"/>
      <c r="B22" s="54"/>
      <c r="C22" s="62"/>
      <c r="D22" s="54"/>
      <c r="E22" s="54"/>
      <c r="F22" s="441" t="s">
        <v>17</v>
      </c>
      <c r="G22" s="443"/>
      <c r="H22" s="61">
        <f>SUM(H21:H21)</f>
        <v>564.30999999999995</v>
      </c>
      <c r="I22" s="13"/>
      <c r="J22" s="13"/>
    </row>
    <row r="23" spans="1:13" s="14" customFormat="1" ht="15.75">
      <c r="A23" s="40" t="s">
        <v>11</v>
      </c>
      <c r="B23" s="57"/>
      <c r="C23" s="102" t="s">
        <v>156</v>
      </c>
      <c r="D23" s="54"/>
      <c r="E23" s="54"/>
      <c r="F23" s="59"/>
      <c r="G23" s="60"/>
      <c r="H23" s="61"/>
      <c r="I23" s="13"/>
      <c r="J23" s="13"/>
    </row>
    <row r="24" spans="1:13" s="14" customFormat="1" ht="30">
      <c r="A24" s="35" t="s">
        <v>45</v>
      </c>
      <c r="B24" s="53" t="s">
        <v>216</v>
      </c>
      <c r="C24" s="17" t="s">
        <v>155</v>
      </c>
      <c r="D24" s="53" t="s">
        <v>9</v>
      </c>
      <c r="E24" s="63">
        <v>49.65</v>
      </c>
      <c r="F24" s="64">
        <v>38.979999999999997</v>
      </c>
      <c r="G24" s="194">
        <f>TRUNC(E24*((1+$G$6)*(1+$G$5)),2)</f>
        <v>62.06</v>
      </c>
      <c r="H24" s="66">
        <f>TRUNC((F24*G24),2)</f>
        <v>2419.09</v>
      </c>
      <c r="I24" s="13"/>
      <c r="J24" s="13"/>
    </row>
    <row r="25" spans="1:13" s="14" customFormat="1" ht="17.25" customHeight="1">
      <c r="A25" s="174" t="s">
        <v>46</v>
      </c>
      <c r="B25" s="198" t="s">
        <v>211</v>
      </c>
      <c r="C25" s="172" t="s">
        <v>157</v>
      </c>
      <c r="D25" s="175" t="s">
        <v>9</v>
      </c>
      <c r="E25" s="177">
        <v>20.67</v>
      </c>
      <c r="F25" s="178">
        <v>38.979999999999997</v>
      </c>
      <c r="G25" s="176">
        <f>TRUNC(E25*((1+$G$6)*(1+$G$5)),2)</f>
        <v>25.83</v>
      </c>
      <c r="H25" s="173">
        <f>TRUNC((F25*G25),2)</f>
        <v>1006.85</v>
      </c>
      <c r="I25" s="13"/>
      <c r="J25" s="13"/>
    </row>
    <row r="26" spans="1:13" s="14" customFormat="1" ht="15.75">
      <c r="A26" s="40"/>
      <c r="B26" s="54"/>
      <c r="C26" s="62"/>
      <c r="D26" s="54"/>
      <c r="E26" s="54"/>
      <c r="F26" s="441" t="s">
        <v>17</v>
      </c>
      <c r="G26" s="443"/>
      <c r="H26" s="61">
        <f>SUM(H24:H25)</f>
        <v>3425.94</v>
      </c>
      <c r="I26" s="13"/>
      <c r="J26" s="13"/>
    </row>
    <row r="27" spans="1:13" ht="15" customHeight="1">
      <c r="A27" s="40"/>
      <c r="B27" s="41"/>
      <c r="C27" s="56"/>
      <c r="D27" s="42"/>
      <c r="E27" s="42"/>
      <c r="F27" s="43"/>
      <c r="G27" s="44"/>
      <c r="H27" s="45"/>
    </row>
    <row r="28" spans="1:13" ht="15.75">
      <c r="A28" s="40" t="s">
        <v>12</v>
      </c>
      <c r="B28" s="67"/>
      <c r="C28" s="19" t="s">
        <v>25</v>
      </c>
      <c r="D28" s="67"/>
      <c r="E28" s="67"/>
      <c r="F28" s="59"/>
      <c r="G28" s="60"/>
      <c r="H28" s="61"/>
    </row>
    <row r="29" spans="1:13" ht="60">
      <c r="A29" s="52" t="s">
        <v>27</v>
      </c>
      <c r="B29" s="53">
        <v>87495</v>
      </c>
      <c r="C29" s="17" t="s">
        <v>91</v>
      </c>
      <c r="D29" s="53" t="s">
        <v>9</v>
      </c>
      <c r="E29" s="63">
        <v>63.47</v>
      </c>
      <c r="F29" s="64">
        <v>14.72</v>
      </c>
      <c r="G29" s="65">
        <f>TRUNC(E29*((1+$G$6)*(1+$G$5)),2)</f>
        <v>79.33</v>
      </c>
      <c r="H29" s="66">
        <f>TRUNC((F29*G29),2)</f>
        <v>1167.73</v>
      </c>
      <c r="K29" s="1">
        <f>99.73+3.75+3.4+4.39+5.5+2.1+1.5+1.9+1.55+2.2+1.65+4.1+5+1.5+2.4+1.54+3.41+0.9+1.35+3.43+3.43+3.43+3.43+3.03</f>
        <v>164.62000000000003</v>
      </c>
      <c r="M29" s="8"/>
    </row>
    <row r="30" spans="1:13" ht="15">
      <c r="A30" s="52"/>
      <c r="B30" s="53"/>
      <c r="C30" s="17"/>
      <c r="D30" s="53"/>
      <c r="E30" s="63"/>
      <c r="F30" s="34"/>
      <c r="G30" s="68"/>
      <c r="H30" s="33"/>
      <c r="M30" s="8"/>
    </row>
    <row r="31" spans="1:13" ht="15.75">
      <c r="A31" s="40"/>
      <c r="B31" s="67"/>
      <c r="C31" s="72"/>
      <c r="D31" s="67"/>
      <c r="E31" s="67"/>
      <c r="F31" s="441" t="s">
        <v>17</v>
      </c>
      <c r="G31" s="443"/>
      <c r="H31" s="61">
        <f>SUM(H29:H29)</f>
        <v>1167.73</v>
      </c>
    </row>
    <row r="32" spans="1:13" s="4" customFormat="1" ht="15.75">
      <c r="A32" s="40" t="s">
        <v>14</v>
      </c>
      <c r="B32" s="57"/>
      <c r="C32" s="19" t="s">
        <v>22</v>
      </c>
      <c r="D32" s="69"/>
      <c r="E32" s="69"/>
      <c r="F32" s="70"/>
      <c r="G32" s="68"/>
      <c r="H32" s="33"/>
      <c r="I32" s="3"/>
      <c r="J32" s="3"/>
    </row>
    <row r="33" spans="1:10" s="4" customFormat="1" ht="45">
      <c r="A33" s="35" t="s">
        <v>28</v>
      </c>
      <c r="B33" s="18">
        <v>94207</v>
      </c>
      <c r="C33" s="85" t="s">
        <v>168</v>
      </c>
      <c r="D33" s="118" t="s">
        <v>9</v>
      </c>
      <c r="E33" s="119">
        <v>29.22</v>
      </c>
      <c r="F33" s="70">
        <v>6.96</v>
      </c>
      <c r="G33" s="120">
        <f>ROUND(E33*((1+$G$5)*(1+$G$4)),2)</f>
        <v>36.53</v>
      </c>
      <c r="H33" s="105">
        <f>ROUND((F33*G33),2)</f>
        <v>254.25</v>
      </c>
      <c r="I33" s="3"/>
      <c r="J33" s="3"/>
    </row>
    <row r="34" spans="1:10" s="4" customFormat="1" ht="38.25" customHeight="1">
      <c r="A34" s="35" t="s">
        <v>181</v>
      </c>
      <c r="B34" s="25">
        <v>92566</v>
      </c>
      <c r="C34" s="121" t="s">
        <v>99</v>
      </c>
      <c r="D34" s="118" t="s">
        <v>9</v>
      </c>
      <c r="E34" s="122">
        <v>10.38</v>
      </c>
      <c r="F34" s="70">
        <v>6.96</v>
      </c>
      <c r="G34" s="120">
        <f>ROUND(E34*((1+$G$5)*(1+$G$4)),2)</f>
        <v>12.98</v>
      </c>
      <c r="H34" s="105">
        <f>ROUND((F34*G34),2)</f>
        <v>90.34</v>
      </c>
      <c r="I34" s="3"/>
      <c r="J34" s="3"/>
    </row>
    <row r="35" spans="1:10" s="4" customFormat="1" ht="45" customHeight="1">
      <c r="A35" s="35" t="s">
        <v>182</v>
      </c>
      <c r="B35" s="25">
        <v>94223</v>
      </c>
      <c r="C35" s="121" t="s">
        <v>171</v>
      </c>
      <c r="D35" s="118" t="s">
        <v>170</v>
      </c>
      <c r="E35" s="122">
        <v>38.49</v>
      </c>
      <c r="F35" s="70">
        <v>47.8</v>
      </c>
      <c r="G35" s="120">
        <f>ROUND(E35*((1+$G$5)*(1+$G$4)),2)</f>
        <v>48.11</v>
      </c>
      <c r="H35" s="105">
        <f>ROUND((F35*G35),2)</f>
        <v>2299.66</v>
      </c>
      <c r="I35" s="3"/>
      <c r="J35" s="3"/>
    </row>
    <row r="36" spans="1:10" s="4" customFormat="1" ht="61.5" customHeight="1">
      <c r="A36" s="35" t="s">
        <v>183</v>
      </c>
      <c r="B36" s="18">
        <v>94207</v>
      </c>
      <c r="C36" s="85" t="s">
        <v>174</v>
      </c>
      <c r="D36" s="118" t="s">
        <v>9</v>
      </c>
      <c r="E36" s="119">
        <v>29.22</v>
      </c>
      <c r="F36" s="70">
        <v>24.4</v>
      </c>
      <c r="G36" s="120">
        <f>ROUND(E36*((1+$G$5)*(1+$G$4)),2)</f>
        <v>36.53</v>
      </c>
      <c r="H36" s="105">
        <f>ROUND((F36*G36),2)</f>
        <v>891.33</v>
      </c>
      <c r="I36" s="3"/>
      <c r="J36" s="3"/>
    </row>
    <row r="37" spans="1:10" s="4" customFormat="1" ht="64.5" customHeight="1">
      <c r="A37" s="35" t="s">
        <v>184</v>
      </c>
      <c r="B37" s="25">
        <v>88323</v>
      </c>
      <c r="C37" s="121" t="s">
        <v>176</v>
      </c>
      <c r="D37" s="118" t="s">
        <v>175</v>
      </c>
      <c r="E37" s="131">
        <v>17.03</v>
      </c>
      <c r="F37" s="130">
        <v>160</v>
      </c>
      <c r="G37" s="120">
        <f>ROUND(E37*((1+$G$5)*(1+$G$4)),2)</f>
        <v>21.29</v>
      </c>
      <c r="H37" s="105">
        <f>ROUND((F37*G37),2)</f>
        <v>3406.4</v>
      </c>
      <c r="I37" s="3"/>
      <c r="J37" s="3"/>
    </row>
    <row r="38" spans="1:10" s="4" customFormat="1" ht="15.75">
      <c r="A38" s="40"/>
      <c r="B38" s="73"/>
      <c r="C38" s="123"/>
      <c r="D38" s="73"/>
      <c r="E38" s="73"/>
      <c r="F38" s="441" t="s">
        <v>17</v>
      </c>
      <c r="G38" s="442"/>
      <c r="H38" s="61">
        <f>SUM(H33:J37)</f>
        <v>6941.98</v>
      </c>
      <c r="I38" s="3"/>
      <c r="J38" s="3"/>
    </row>
    <row r="39" spans="1:10" s="4" customFormat="1" ht="15.75">
      <c r="A39" s="40" t="s">
        <v>47</v>
      </c>
      <c r="B39" s="57"/>
      <c r="C39" s="19" t="s">
        <v>92</v>
      </c>
      <c r="D39" s="69"/>
      <c r="E39" s="69"/>
      <c r="F39" s="70"/>
      <c r="G39" s="60"/>
      <c r="H39" s="61"/>
      <c r="I39" s="3"/>
      <c r="J39" s="3"/>
    </row>
    <row r="40" spans="1:10" s="4" customFormat="1" ht="15.75">
      <c r="A40" s="40" t="s">
        <v>48</v>
      </c>
      <c r="B40" s="57"/>
      <c r="C40" s="77" t="s">
        <v>93</v>
      </c>
      <c r="D40" s="69"/>
      <c r="E40" s="69"/>
      <c r="F40" s="70"/>
      <c r="G40" s="60"/>
      <c r="H40" s="61"/>
      <c r="I40" s="3"/>
      <c r="J40" s="3"/>
    </row>
    <row r="41" spans="1:10" s="4" customFormat="1" ht="30">
      <c r="A41" s="35" t="s">
        <v>185</v>
      </c>
      <c r="B41" s="197" t="s">
        <v>213</v>
      </c>
      <c r="C41" s="74" t="s">
        <v>214</v>
      </c>
      <c r="D41" s="53" t="s">
        <v>9</v>
      </c>
      <c r="E41" s="75">
        <v>194.03</v>
      </c>
      <c r="F41" s="70">
        <v>25.6</v>
      </c>
      <c r="G41" s="65">
        <f>TRUNC(E41*((1+$G$6)*(1+$G$5)),2)</f>
        <v>242.53</v>
      </c>
      <c r="H41" s="66">
        <f>TRUNC((F41*G41),2)</f>
        <v>6208.76</v>
      </c>
      <c r="I41" s="76"/>
      <c r="J41" s="3"/>
    </row>
    <row r="42" spans="1:10" s="4" customFormat="1" ht="15">
      <c r="A42" s="35"/>
      <c r="B42" s="18"/>
      <c r="C42" s="74"/>
      <c r="D42" s="53"/>
      <c r="E42" s="75"/>
      <c r="F42" s="70"/>
      <c r="G42" s="65"/>
      <c r="H42" s="66"/>
      <c r="I42" s="3"/>
      <c r="J42" s="3"/>
    </row>
    <row r="43" spans="1:10" s="4" customFormat="1" ht="18.75" customHeight="1">
      <c r="A43" s="100" t="s">
        <v>186</v>
      </c>
      <c r="B43" s="18"/>
      <c r="C43" s="77" t="s">
        <v>209</v>
      </c>
      <c r="D43" s="53"/>
      <c r="E43" s="75"/>
      <c r="F43" s="70"/>
      <c r="G43" s="65"/>
      <c r="H43" s="66"/>
      <c r="I43" s="3"/>
      <c r="J43" s="3"/>
    </row>
    <row r="44" spans="1:10" s="4" customFormat="1" ht="30.75" customHeight="1">
      <c r="A44" s="35" t="s">
        <v>187</v>
      </c>
      <c r="B44" s="18">
        <v>72144</v>
      </c>
      <c r="C44" s="74" t="s">
        <v>115</v>
      </c>
      <c r="D44" s="53" t="s">
        <v>10</v>
      </c>
      <c r="E44" s="78">
        <v>75.19</v>
      </c>
      <c r="F44" s="70">
        <v>4</v>
      </c>
      <c r="G44" s="65">
        <f>TRUNC(E44*((1+$G$6)*(1+$G$5)),2)</f>
        <v>93.98</v>
      </c>
      <c r="H44" s="66">
        <f>TRUNC((F44*G44),2)</f>
        <v>375.92</v>
      </c>
      <c r="I44" s="3"/>
      <c r="J44" s="3"/>
    </row>
    <row r="45" spans="1:10" s="4" customFormat="1" ht="30.75" customHeight="1">
      <c r="A45" s="35" t="s">
        <v>188</v>
      </c>
      <c r="B45" s="18">
        <v>91338</v>
      </c>
      <c r="C45" s="74" t="s">
        <v>153</v>
      </c>
      <c r="D45" s="53" t="s">
        <v>9</v>
      </c>
      <c r="E45" s="87">
        <v>1127.9000000000001</v>
      </c>
      <c r="F45" s="70">
        <v>1.8</v>
      </c>
      <c r="G45" s="65">
        <f>TRUNC(E45*((1+$G$6)*(1+$G$5)),2)</f>
        <v>1409.87</v>
      </c>
      <c r="H45" s="66">
        <f>TRUNC((F45*G45),2)</f>
        <v>2537.7600000000002</v>
      </c>
      <c r="I45" s="3"/>
      <c r="J45" s="3"/>
    </row>
    <row r="46" spans="1:10" s="4" customFormat="1" ht="30.75" customHeight="1">
      <c r="A46" s="35" t="s">
        <v>189</v>
      </c>
      <c r="B46" s="18">
        <v>94559</v>
      </c>
      <c r="C46" s="74" t="s">
        <v>132</v>
      </c>
      <c r="D46" s="53" t="s">
        <v>9</v>
      </c>
      <c r="E46" s="78">
        <v>592.45000000000005</v>
      </c>
      <c r="F46" s="70">
        <v>1</v>
      </c>
      <c r="G46" s="65">
        <f>TRUNC(E46*((1+$G$6)*(1+$G$5)),2)</f>
        <v>740.56</v>
      </c>
      <c r="H46" s="66">
        <f>TRUNC((F46*G46),2)</f>
        <v>740.56</v>
      </c>
      <c r="I46" s="3"/>
      <c r="J46" s="3"/>
    </row>
    <row r="47" spans="1:10" s="4" customFormat="1" ht="25.5" customHeight="1">
      <c r="A47" s="35" t="s">
        <v>190</v>
      </c>
      <c r="B47" s="18">
        <v>68054</v>
      </c>
      <c r="C47" s="74" t="s">
        <v>158</v>
      </c>
      <c r="D47" s="53" t="s">
        <v>9</v>
      </c>
      <c r="E47" s="78">
        <v>227.53</v>
      </c>
      <c r="F47" s="70">
        <v>8</v>
      </c>
      <c r="G47" s="65">
        <f>TRUNC(E47*((1+$G$6)*(1+$G$5)),2)</f>
        <v>284.41000000000003</v>
      </c>
      <c r="H47" s="66">
        <f>TRUNC((F47*G47),2)</f>
        <v>2275.2800000000002</v>
      </c>
      <c r="I47" s="3"/>
      <c r="J47" s="3"/>
    </row>
    <row r="48" spans="1:10" s="4" customFormat="1" ht="16.5" customHeight="1">
      <c r="A48" s="40"/>
      <c r="B48" s="67"/>
      <c r="C48" s="72"/>
      <c r="D48" s="67"/>
      <c r="E48" s="67"/>
      <c r="F48" s="441" t="s">
        <v>17</v>
      </c>
      <c r="G48" s="443"/>
      <c r="H48" s="61">
        <f>SUM(H41:J47)</f>
        <v>12138.28</v>
      </c>
      <c r="I48" s="3"/>
      <c r="J48" s="3"/>
    </row>
    <row r="49" spans="1:15" s="4" customFormat="1" ht="15.75">
      <c r="A49" s="40" t="s">
        <v>15</v>
      </c>
      <c r="B49" s="57"/>
      <c r="C49" s="19" t="s">
        <v>26</v>
      </c>
      <c r="D49" s="69"/>
      <c r="E49" s="69"/>
      <c r="F49" s="70"/>
      <c r="G49" s="60"/>
      <c r="H49" s="61"/>
      <c r="I49" s="3"/>
      <c r="J49" s="3"/>
    </row>
    <row r="50" spans="1:15" s="4" customFormat="1" ht="30">
      <c r="A50" s="52" t="s">
        <v>172</v>
      </c>
      <c r="B50" s="18">
        <v>87879</v>
      </c>
      <c r="C50" s="71" t="s">
        <v>94</v>
      </c>
      <c r="D50" s="53" t="s">
        <v>9</v>
      </c>
      <c r="E50" s="63">
        <v>2.76</v>
      </c>
      <c r="F50" s="70">
        <v>101.95</v>
      </c>
      <c r="G50" s="68">
        <f>TRUNC(E50*((1+$G$6)*(1+$G$5)),2)</f>
        <v>3.45</v>
      </c>
      <c r="H50" s="33">
        <f>TRUNC((F50*G50),2)</f>
        <v>351.72</v>
      </c>
      <c r="I50" s="3"/>
      <c r="J50" s="3"/>
      <c r="K50" s="4">
        <f>8.84+12.32+23.06+8.5+3.83+3.4+3.4+3.75+3.75+17.12+9.34+2+8.8+40.4+68.7+33.26+30.4+49.92</f>
        <v>330.78999999999996</v>
      </c>
      <c r="L50" s="12">
        <f>K50*3</f>
        <v>992.36999999999989</v>
      </c>
      <c r="M50" s="4">
        <v>155.85</v>
      </c>
      <c r="N50" s="12">
        <f>L50+M50</f>
        <v>1148.2199999999998</v>
      </c>
      <c r="O50" s="12"/>
    </row>
    <row r="51" spans="1:15" s="4" customFormat="1" ht="30">
      <c r="A51" s="52" t="s">
        <v>173</v>
      </c>
      <c r="B51" s="18">
        <v>87529</v>
      </c>
      <c r="C51" s="71" t="s">
        <v>63</v>
      </c>
      <c r="D51" s="53" t="s">
        <v>9</v>
      </c>
      <c r="E51" s="63">
        <v>24.48</v>
      </c>
      <c r="F51" s="70">
        <f>F50</f>
        <v>101.95</v>
      </c>
      <c r="G51" s="68">
        <f>TRUNC(E51*((1+$G$6)*(1+$G$5)),2)</f>
        <v>30.6</v>
      </c>
      <c r="H51" s="33">
        <f>TRUNC((F51*G51),2)</f>
        <v>3119.67</v>
      </c>
      <c r="I51" s="3"/>
      <c r="J51" s="3"/>
      <c r="L51" s="10"/>
      <c r="N51" s="16"/>
    </row>
    <row r="52" spans="1:15" s="4" customFormat="1" ht="38.25" customHeight="1">
      <c r="A52" s="52" t="s">
        <v>29</v>
      </c>
      <c r="B52" s="18">
        <v>87265</v>
      </c>
      <c r="C52" s="71" t="s">
        <v>114</v>
      </c>
      <c r="D52" s="53" t="s">
        <v>9</v>
      </c>
      <c r="E52" s="63">
        <v>44.65</v>
      </c>
      <c r="F52" s="70">
        <v>50</v>
      </c>
      <c r="G52" s="65">
        <f>TRUNC(E52*((1+$G$6)*(1+$G$5)),2)</f>
        <v>55.81</v>
      </c>
      <c r="H52" s="66">
        <f>TRUNC((F52*G52),2)</f>
        <v>2790.5</v>
      </c>
      <c r="I52" s="3"/>
      <c r="J52" s="3"/>
      <c r="K52" s="4">
        <f>8.84+12.32+14.02+10.4+10.4+10.96+13.26+21.7+30.62+19.98+8.21+6.71+11.86+14.86+9.34+9.34+9.62+9.62+22.56+6.1+17.92+9.6</f>
        <v>288.24000000000012</v>
      </c>
      <c r="L52" s="4">
        <f>K52*3</f>
        <v>864.72000000000037</v>
      </c>
    </row>
    <row r="53" spans="1:15" s="4" customFormat="1" ht="38.25" customHeight="1">
      <c r="A53" s="52" t="s">
        <v>30</v>
      </c>
      <c r="B53" s="18">
        <v>87265</v>
      </c>
      <c r="C53" s="71" t="s">
        <v>122</v>
      </c>
      <c r="D53" s="53" t="s">
        <v>9</v>
      </c>
      <c r="E53" s="63">
        <v>44.65</v>
      </c>
      <c r="F53" s="70">
        <v>1.2</v>
      </c>
      <c r="G53" s="65">
        <f>TRUNC(E53*((1+$G$6)*(1+$G$5)),2)</f>
        <v>55.81</v>
      </c>
      <c r="H53" s="66">
        <f>TRUNC((F53*G53),2)</f>
        <v>66.97</v>
      </c>
      <c r="I53" s="3"/>
      <c r="J53" s="3"/>
    </row>
    <row r="54" spans="1:15" s="4" customFormat="1" ht="38.25" customHeight="1">
      <c r="A54" s="52" t="s">
        <v>169</v>
      </c>
      <c r="B54" s="18">
        <v>87265</v>
      </c>
      <c r="C54" s="71" t="s">
        <v>129</v>
      </c>
      <c r="D54" s="53" t="s">
        <v>9</v>
      </c>
      <c r="E54" s="63">
        <v>44.65</v>
      </c>
      <c r="F54" s="70">
        <v>154.28</v>
      </c>
      <c r="G54" s="65">
        <f>TRUNC(E54*((1+$G$6)*(1+$G$5)),2)</f>
        <v>55.81</v>
      </c>
      <c r="H54" s="66">
        <f>TRUNC((F54*G54),2)</f>
        <v>8610.36</v>
      </c>
      <c r="I54" s="3"/>
      <c r="J54" s="3"/>
    </row>
    <row r="55" spans="1:15" s="4" customFormat="1" ht="15.75">
      <c r="A55" s="40"/>
      <c r="B55" s="67"/>
      <c r="C55" s="72"/>
      <c r="D55" s="67"/>
      <c r="E55" s="67"/>
      <c r="F55" s="441" t="s">
        <v>17</v>
      </c>
      <c r="G55" s="443"/>
      <c r="H55" s="61">
        <f>SUM(H50:J54)</f>
        <v>14939.220000000001</v>
      </c>
      <c r="I55" s="3"/>
      <c r="J55" s="3"/>
    </row>
    <row r="56" spans="1:15" s="4" customFormat="1" ht="15.75">
      <c r="A56" s="40" t="s">
        <v>49</v>
      </c>
      <c r="B56" s="179"/>
      <c r="C56" s="19" t="s">
        <v>23</v>
      </c>
      <c r="D56" s="69"/>
      <c r="E56" s="69"/>
      <c r="F56" s="70"/>
      <c r="G56" s="68"/>
      <c r="H56" s="33"/>
      <c r="I56" s="3"/>
      <c r="J56" s="3"/>
      <c r="N56" s="16"/>
    </row>
    <row r="57" spans="1:15" s="4" customFormat="1" ht="45">
      <c r="A57" s="35" t="s">
        <v>50</v>
      </c>
      <c r="B57" s="180">
        <v>94990</v>
      </c>
      <c r="C57" s="71" t="s">
        <v>112</v>
      </c>
      <c r="D57" s="53" t="s">
        <v>113</v>
      </c>
      <c r="E57" s="63">
        <v>537.95000000000005</v>
      </c>
      <c r="F57" s="70">
        <v>7.34</v>
      </c>
      <c r="G57" s="80">
        <f>TRUNC(E57*((1+$G$6)*(1+$G$5)),2)</f>
        <v>672.43</v>
      </c>
      <c r="H57" s="66">
        <f>TRUNC((F57*G57),2)</f>
        <v>4935.63</v>
      </c>
      <c r="I57" s="3"/>
      <c r="J57" s="3"/>
    </row>
    <row r="58" spans="1:15" s="4" customFormat="1" ht="30">
      <c r="A58" s="35" t="s">
        <v>152</v>
      </c>
      <c r="B58" s="181">
        <v>84191</v>
      </c>
      <c r="C58" s="71" t="s">
        <v>151</v>
      </c>
      <c r="D58" s="53" t="s">
        <v>9</v>
      </c>
      <c r="E58" s="63">
        <v>101.45</v>
      </c>
      <c r="F58" s="70">
        <v>122.33</v>
      </c>
      <c r="G58" s="80">
        <f>TRUNC(E58*((1+$G$6)*(1+$G$5)),2)</f>
        <v>126.81</v>
      </c>
      <c r="H58" s="66">
        <f>TRUNC((F58*G58),2)</f>
        <v>15512.66</v>
      </c>
      <c r="I58" s="3"/>
      <c r="J58" s="3"/>
    </row>
    <row r="59" spans="1:15" s="4" customFormat="1" ht="45">
      <c r="A59" s="35" t="s">
        <v>191</v>
      </c>
      <c r="B59" s="79">
        <v>87248</v>
      </c>
      <c r="C59" s="71" t="s">
        <v>145</v>
      </c>
      <c r="D59" s="53" t="s">
        <v>9</v>
      </c>
      <c r="E59" s="63">
        <v>25.47</v>
      </c>
      <c r="F59" s="70">
        <v>38.409999999999997</v>
      </c>
      <c r="G59" s="80">
        <f>TRUNC(E59*((1+$G$6)*(1+$G$5)),2)</f>
        <v>31.83</v>
      </c>
      <c r="H59" s="66">
        <f>TRUNC((F59*G59),2)</f>
        <v>1222.5899999999999</v>
      </c>
      <c r="I59" s="3"/>
      <c r="J59" s="3"/>
    </row>
    <row r="60" spans="1:15" s="4" customFormat="1" ht="15.75">
      <c r="A60" s="40"/>
      <c r="B60" s="44"/>
      <c r="C60" s="73"/>
      <c r="D60" s="69"/>
      <c r="E60" s="69"/>
      <c r="F60" s="441" t="s">
        <v>17</v>
      </c>
      <c r="G60" s="442"/>
      <c r="H60" s="61">
        <f>SUM(H57:J59)</f>
        <v>21670.880000000001</v>
      </c>
      <c r="I60" s="3"/>
      <c r="J60" s="3"/>
    </row>
    <row r="61" spans="1:15" s="4" customFormat="1" ht="15.75">
      <c r="A61" s="40" t="s">
        <v>51</v>
      </c>
      <c r="B61" s="57"/>
      <c r="C61" s="19" t="s">
        <v>120</v>
      </c>
      <c r="D61" s="69"/>
      <c r="E61" s="69"/>
      <c r="F61" s="70"/>
      <c r="G61" s="81"/>
      <c r="H61" s="61"/>
      <c r="I61" s="3"/>
      <c r="J61" s="3"/>
    </row>
    <row r="62" spans="1:15" s="4" customFormat="1" ht="30">
      <c r="A62" s="35" t="s">
        <v>52</v>
      </c>
      <c r="B62" s="18">
        <v>86889</v>
      </c>
      <c r="C62" s="74" t="s">
        <v>123</v>
      </c>
      <c r="D62" s="53" t="s">
        <v>9</v>
      </c>
      <c r="E62" s="63">
        <v>359.26</v>
      </c>
      <c r="F62" s="70">
        <v>2.2385999999999999</v>
      </c>
      <c r="G62" s="65">
        <f t="shared" ref="G62:G68" si="0">TRUNC(E62*((1+$G$6)*(1+$G$5)),2)</f>
        <v>449.07</v>
      </c>
      <c r="H62" s="66">
        <f t="shared" ref="H62:H68" si="1">TRUNC((F62*G62),2)</f>
        <v>1005.28</v>
      </c>
      <c r="I62" s="3"/>
      <c r="J62" s="3"/>
    </row>
    <row r="63" spans="1:15" s="4" customFormat="1" ht="30">
      <c r="A63" s="35" t="s">
        <v>53</v>
      </c>
      <c r="B63" s="18">
        <v>86895</v>
      </c>
      <c r="C63" s="74" t="s">
        <v>124</v>
      </c>
      <c r="D63" s="18" t="s">
        <v>61</v>
      </c>
      <c r="E63" s="63">
        <v>198.42</v>
      </c>
      <c r="F63" s="70">
        <v>1</v>
      </c>
      <c r="G63" s="65">
        <f t="shared" si="0"/>
        <v>248.02</v>
      </c>
      <c r="H63" s="66">
        <f t="shared" si="1"/>
        <v>248.02</v>
      </c>
      <c r="I63" s="3"/>
      <c r="J63" s="3"/>
    </row>
    <row r="64" spans="1:15" s="4" customFormat="1" ht="45">
      <c r="A64" s="35" t="s">
        <v>64</v>
      </c>
      <c r="B64" s="199" t="s">
        <v>212</v>
      </c>
      <c r="C64" s="82" t="s">
        <v>125</v>
      </c>
      <c r="D64" s="195" t="s">
        <v>32</v>
      </c>
      <c r="E64" s="63">
        <v>44.42</v>
      </c>
      <c r="F64" s="70">
        <v>16</v>
      </c>
      <c r="G64" s="65">
        <f t="shared" si="0"/>
        <v>55.52</v>
      </c>
      <c r="H64" s="66">
        <f t="shared" si="1"/>
        <v>888.32</v>
      </c>
      <c r="I64" s="3"/>
      <c r="J64" s="3"/>
    </row>
    <row r="65" spans="1:12" s="4" customFormat="1" ht="45">
      <c r="A65" s="35" t="s">
        <v>121</v>
      </c>
      <c r="B65" s="69">
        <v>79627</v>
      </c>
      <c r="C65" s="82" t="s">
        <v>154</v>
      </c>
      <c r="D65" s="53" t="s">
        <v>9</v>
      </c>
      <c r="E65" s="63">
        <v>385.12</v>
      </c>
      <c r="F65" s="101">
        <v>0.51</v>
      </c>
      <c r="G65" s="65">
        <f t="shared" si="0"/>
        <v>481.4</v>
      </c>
      <c r="H65" s="66">
        <f t="shared" si="1"/>
        <v>245.51</v>
      </c>
      <c r="I65" s="3"/>
      <c r="J65" s="3"/>
    </row>
    <row r="66" spans="1:12" s="4" customFormat="1" ht="15.75" customHeight="1">
      <c r="A66" s="35" t="s">
        <v>128</v>
      </c>
      <c r="B66" s="73">
        <v>86889</v>
      </c>
      <c r="C66" s="83" t="s">
        <v>126</v>
      </c>
      <c r="D66" s="53" t="s">
        <v>9</v>
      </c>
      <c r="E66" s="63">
        <v>359.26</v>
      </c>
      <c r="F66" s="182">
        <v>2.58</v>
      </c>
      <c r="G66" s="65">
        <f t="shared" si="0"/>
        <v>449.07</v>
      </c>
      <c r="H66" s="66">
        <f t="shared" si="1"/>
        <v>1158.5999999999999</v>
      </c>
      <c r="I66" s="3"/>
      <c r="J66" s="3"/>
    </row>
    <row r="67" spans="1:12" s="4" customFormat="1" ht="15.75" customHeight="1">
      <c r="A67" s="35" t="s">
        <v>192</v>
      </c>
      <c r="B67" s="73">
        <v>86889</v>
      </c>
      <c r="C67" s="83" t="s">
        <v>127</v>
      </c>
      <c r="D67" s="53" t="s">
        <v>9</v>
      </c>
      <c r="E67" s="63">
        <v>359.26</v>
      </c>
      <c r="F67" s="84">
        <v>4.3600000000000003</v>
      </c>
      <c r="G67" s="65">
        <f t="shared" si="0"/>
        <v>449.07</v>
      </c>
      <c r="H67" s="66">
        <f t="shared" si="1"/>
        <v>1957.94</v>
      </c>
      <c r="I67" s="3"/>
      <c r="J67" s="3"/>
    </row>
    <row r="68" spans="1:12" s="4" customFormat="1" ht="30">
      <c r="A68" s="35" t="s">
        <v>193</v>
      </c>
      <c r="B68" s="18">
        <v>86895</v>
      </c>
      <c r="C68" s="85" t="s">
        <v>217</v>
      </c>
      <c r="D68" s="18" t="s">
        <v>61</v>
      </c>
      <c r="E68" s="64">
        <v>198.42</v>
      </c>
      <c r="F68" s="86">
        <v>4</v>
      </c>
      <c r="G68" s="69">
        <f t="shared" si="0"/>
        <v>248.02</v>
      </c>
      <c r="H68" s="196">
        <f t="shared" si="1"/>
        <v>992.08</v>
      </c>
      <c r="I68" s="3"/>
      <c r="J68" s="3"/>
    </row>
    <row r="69" spans="1:12" s="4" customFormat="1" ht="15.75" customHeight="1">
      <c r="A69" s="40"/>
      <c r="B69" s="73"/>
      <c r="C69" s="73"/>
      <c r="D69" s="69"/>
      <c r="E69" s="69"/>
      <c r="F69" s="441" t="s">
        <v>17</v>
      </c>
      <c r="G69" s="442"/>
      <c r="H69" s="61">
        <f>SUM(H62:J68)</f>
        <v>6495.75</v>
      </c>
      <c r="I69" s="3"/>
      <c r="J69" s="3"/>
    </row>
    <row r="70" spans="1:12" s="4" customFormat="1" ht="15.75" customHeight="1">
      <c r="A70" s="40"/>
      <c r="B70" s="73"/>
      <c r="C70" s="73"/>
      <c r="D70" s="69"/>
      <c r="E70" s="69"/>
      <c r="F70" s="59"/>
      <c r="G70" s="81"/>
      <c r="H70" s="61"/>
      <c r="I70" s="3"/>
      <c r="J70" s="3"/>
    </row>
    <row r="71" spans="1:12" s="4" customFormat="1" ht="15.75">
      <c r="A71" s="40" t="s">
        <v>16</v>
      </c>
      <c r="B71" s="57"/>
      <c r="C71" s="19" t="s">
        <v>24</v>
      </c>
      <c r="D71" s="69"/>
      <c r="E71" s="69"/>
      <c r="F71" s="70"/>
      <c r="G71" s="68"/>
      <c r="H71" s="33"/>
      <c r="I71" s="3"/>
      <c r="J71" s="3"/>
    </row>
    <row r="72" spans="1:12" s="4" customFormat="1" ht="15">
      <c r="A72" s="35" t="s">
        <v>142</v>
      </c>
      <c r="B72" s="53" t="s">
        <v>130</v>
      </c>
      <c r="C72" s="17" t="s">
        <v>131</v>
      </c>
      <c r="D72" s="53" t="s">
        <v>9</v>
      </c>
      <c r="E72" s="69">
        <v>20.420000000000002</v>
      </c>
      <c r="F72" s="70">
        <v>225.39</v>
      </c>
      <c r="G72" s="80">
        <f t="shared" ref="G72:G79" si="2">TRUNC(E72*((1+$G$6)*(1+$G$5)),2)</f>
        <v>25.52</v>
      </c>
      <c r="H72" s="66">
        <f t="shared" ref="H72:H79" si="3">TRUNC((F72*G72),2)</f>
        <v>5751.95</v>
      </c>
      <c r="I72" s="3"/>
      <c r="J72" s="3"/>
      <c r="K72" s="12">
        <f>22.7+24.7+18.9+12.4+12.5+101.72+22.7+12.8+12.7+28.56+32.39+11.42+11.36+14.1+11.3+19.98+11.3+17.12+80.77+18+11+12.9+10.9+14.2+12.8+16.7+136.38+22.6+30.8+16+15.8+16.8+23.66+14.91+15.8+12.8</f>
        <v>881.4699999999998</v>
      </c>
      <c r="L72" s="12">
        <f>K72*3</f>
        <v>2644.4099999999994</v>
      </c>
    </row>
    <row r="73" spans="1:12" s="4" customFormat="1" ht="15">
      <c r="A73" s="35" t="s">
        <v>143</v>
      </c>
      <c r="B73" s="53">
        <v>79460</v>
      </c>
      <c r="C73" s="71" t="s">
        <v>116</v>
      </c>
      <c r="D73" s="53" t="s">
        <v>9</v>
      </c>
      <c r="E73" s="69">
        <v>35.630000000000003</v>
      </c>
      <c r="F73" s="70">
        <v>200.4</v>
      </c>
      <c r="G73" s="80">
        <f t="shared" si="2"/>
        <v>44.53</v>
      </c>
      <c r="H73" s="66">
        <f t="shared" si="3"/>
        <v>8923.81</v>
      </c>
      <c r="I73" s="3"/>
      <c r="J73" s="3"/>
      <c r="K73" s="12"/>
      <c r="L73" s="12"/>
    </row>
    <row r="74" spans="1:12" s="4" customFormat="1" ht="45">
      <c r="A74" s="35" t="s">
        <v>65</v>
      </c>
      <c r="B74" s="18" t="s">
        <v>133</v>
      </c>
      <c r="C74" s="71" t="s">
        <v>134</v>
      </c>
      <c r="D74" s="53" t="s">
        <v>9</v>
      </c>
      <c r="E74" s="69">
        <v>14.78</v>
      </c>
      <c r="F74" s="70">
        <v>225.81</v>
      </c>
      <c r="G74" s="80">
        <f t="shared" si="2"/>
        <v>18.47</v>
      </c>
      <c r="H74" s="66">
        <f t="shared" si="3"/>
        <v>4170.71</v>
      </c>
      <c r="I74" s="3"/>
      <c r="J74" s="3"/>
      <c r="K74" s="12"/>
      <c r="L74" s="12"/>
    </row>
    <row r="75" spans="1:12" s="4" customFormat="1" ht="15">
      <c r="A75" s="35" t="s">
        <v>194</v>
      </c>
      <c r="B75" s="18">
        <v>40905</v>
      </c>
      <c r="C75" s="71" t="s">
        <v>148</v>
      </c>
      <c r="D75" s="53" t="s">
        <v>9</v>
      </c>
      <c r="E75" s="69">
        <v>18.309999999999999</v>
      </c>
      <c r="F75" s="70">
        <v>6.72</v>
      </c>
      <c r="G75" s="80">
        <f t="shared" si="2"/>
        <v>22.88</v>
      </c>
      <c r="H75" s="66">
        <f t="shared" si="3"/>
        <v>153.75</v>
      </c>
      <c r="I75" s="3"/>
      <c r="J75" s="3"/>
      <c r="K75" s="12"/>
      <c r="L75" s="12"/>
    </row>
    <row r="76" spans="1:12" s="4" customFormat="1" ht="15">
      <c r="A76" s="35" t="s">
        <v>195</v>
      </c>
      <c r="B76" s="18">
        <v>40905</v>
      </c>
      <c r="C76" s="71" t="s">
        <v>150</v>
      </c>
      <c r="D76" s="53" t="s">
        <v>9</v>
      </c>
      <c r="E76" s="69">
        <v>18.309999999999999</v>
      </c>
      <c r="F76" s="70">
        <v>660.64</v>
      </c>
      <c r="G76" s="80">
        <f t="shared" si="2"/>
        <v>22.88</v>
      </c>
      <c r="H76" s="66">
        <f t="shared" si="3"/>
        <v>15115.44</v>
      </c>
      <c r="I76" s="3"/>
      <c r="J76" s="3"/>
      <c r="K76" s="12"/>
      <c r="L76" s="12"/>
    </row>
    <row r="77" spans="1:12" s="4" customFormat="1" ht="32.25" customHeight="1">
      <c r="A77" s="35" t="s">
        <v>196</v>
      </c>
      <c r="B77" s="18">
        <v>88489</v>
      </c>
      <c r="C77" s="71" t="s">
        <v>118</v>
      </c>
      <c r="D77" s="53" t="s">
        <v>9</v>
      </c>
      <c r="E77" s="63">
        <v>10.92</v>
      </c>
      <c r="F77" s="70">
        <v>444.21</v>
      </c>
      <c r="G77" s="80">
        <f t="shared" si="2"/>
        <v>13.65</v>
      </c>
      <c r="H77" s="66">
        <f t="shared" si="3"/>
        <v>6063.46</v>
      </c>
      <c r="I77" s="3"/>
      <c r="J77" s="3"/>
      <c r="K77" s="12"/>
      <c r="L77" s="12"/>
    </row>
    <row r="78" spans="1:12" s="4" customFormat="1" ht="32.25" customHeight="1">
      <c r="A78" s="35" t="s">
        <v>197</v>
      </c>
      <c r="B78" s="18">
        <v>88489</v>
      </c>
      <c r="C78" s="71" t="s">
        <v>117</v>
      </c>
      <c r="D78" s="53" t="s">
        <v>9</v>
      </c>
      <c r="E78" s="63">
        <v>10.92</v>
      </c>
      <c r="F78" s="70">
        <v>398.5</v>
      </c>
      <c r="G78" s="80">
        <f t="shared" si="2"/>
        <v>13.65</v>
      </c>
      <c r="H78" s="66">
        <f t="shared" si="3"/>
        <v>5439.52</v>
      </c>
      <c r="I78" s="3"/>
      <c r="J78" s="3"/>
      <c r="K78" s="12">
        <f>3.83+0.5+8.5+4+1.43+3.1+2.93+1.1+22.68+3.65+8.25+3.8+3.15+12.4+3.15+7.23+3.65</f>
        <v>93.350000000000023</v>
      </c>
      <c r="L78" s="12">
        <f>K78*3.2</f>
        <v>298.72000000000008</v>
      </c>
    </row>
    <row r="79" spans="1:12" s="4" customFormat="1" ht="32.25" customHeight="1">
      <c r="A79" s="35" t="s">
        <v>198</v>
      </c>
      <c r="B79" s="18">
        <v>88489</v>
      </c>
      <c r="C79" s="71" t="s">
        <v>160</v>
      </c>
      <c r="D79" s="53" t="s">
        <v>9</v>
      </c>
      <c r="E79" s="63">
        <v>10.92</v>
      </c>
      <c r="F79" s="70">
        <v>202.39</v>
      </c>
      <c r="G79" s="80">
        <f t="shared" si="2"/>
        <v>13.65</v>
      </c>
      <c r="H79" s="66">
        <f t="shared" si="3"/>
        <v>2762.62</v>
      </c>
      <c r="I79" s="3"/>
      <c r="J79" s="3"/>
      <c r="K79" s="12"/>
      <c r="L79" s="12"/>
    </row>
    <row r="80" spans="1:12" s="4" customFormat="1" ht="15.75">
      <c r="A80" s="40"/>
      <c r="B80" s="44"/>
      <c r="C80" s="71"/>
      <c r="D80" s="69"/>
      <c r="E80" s="69"/>
      <c r="F80" s="441" t="s">
        <v>17</v>
      </c>
      <c r="G80" s="442"/>
      <c r="H80" s="61">
        <f>SUM(H72:J79)</f>
        <v>48381.26</v>
      </c>
      <c r="I80" s="3"/>
      <c r="J80" s="3"/>
    </row>
    <row r="81" spans="1:14" s="4" customFormat="1" ht="22.5" customHeight="1">
      <c r="A81" s="100" t="s">
        <v>54</v>
      </c>
      <c r="B81" s="132"/>
      <c r="C81" s="133" t="s">
        <v>177</v>
      </c>
      <c r="D81" s="69"/>
      <c r="E81" s="69"/>
      <c r="F81" s="70"/>
      <c r="G81" s="65"/>
      <c r="H81" s="66"/>
      <c r="I81" s="3"/>
      <c r="J81" s="3"/>
      <c r="K81" s="4">
        <v>2</v>
      </c>
    </row>
    <row r="82" spans="1:14" s="4" customFormat="1" ht="60">
      <c r="A82" s="35" t="s">
        <v>55</v>
      </c>
      <c r="B82" s="25">
        <v>88264</v>
      </c>
      <c r="C82" s="121" t="s">
        <v>178</v>
      </c>
      <c r="D82" s="53" t="s">
        <v>175</v>
      </c>
      <c r="E82" s="131">
        <v>19.77</v>
      </c>
      <c r="F82" s="200">
        <v>152</v>
      </c>
      <c r="G82" s="80">
        <f>TRUNC(E82*((1+$G$6)*(1+$G$5)),2)</f>
        <v>24.71</v>
      </c>
      <c r="H82" s="201">
        <f>TRUNC((F82*G82),2)</f>
        <v>3755.92</v>
      </c>
      <c r="I82" s="3"/>
      <c r="J82" s="3"/>
      <c r="K82" s="7">
        <f>23*3*3</f>
        <v>207</v>
      </c>
      <c r="L82" s="4">
        <f>12*3*3</f>
        <v>108</v>
      </c>
      <c r="M82" s="4">
        <f>11*3*2</f>
        <v>66</v>
      </c>
      <c r="N82" s="11">
        <f>K82+L82+M82</f>
        <v>381</v>
      </c>
    </row>
    <row r="83" spans="1:14" s="4" customFormat="1" ht="15.75" customHeight="1">
      <c r="A83" s="40"/>
      <c r="B83" s="57"/>
      <c r="C83" s="88"/>
      <c r="D83" s="69"/>
      <c r="E83" s="69"/>
      <c r="F83" s="441" t="s">
        <v>17</v>
      </c>
      <c r="G83" s="441"/>
      <c r="H83" s="61">
        <f>SUM(H82:H82)</f>
        <v>3755.92</v>
      </c>
      <c r="I83" s="3"/>
      <c r="J83" s="3"/>
    </row>
    <row r="84" spans="1:14" ht="15.75">
      <c r="A84" s="40" t="s">
        <v>56</v>
      </c>
      <c r="B84" s="57"/>
      <c r="C84" s="88" t="s">
        <v>0</v>
      </c>
      <c r="D84" s="69"/>
      <c r="E84" s="69"/>
      <c r="F84" s="70"/>
      <c r="G84" s="81"/>
      <c r="H84" s="61"/>
    </row>
    <row r="85" spans="1:14" ht="39" customHeight="1">
      <c r="A85" s="35" t="s">
        <v>57</v>
      </c>
      <c r="B85" s="53">
        <v>89356</v>
      </c>
      <c r="C85" s="71" t="s">
        <v>138</v>
      </c>
      <c r="D85" s="53" t="s">
        <v>32</v>
      </c>
      <c r="E85" s="87">
        <v>16.41</v>
      </c>
      <c r="F85" s="89">
        <v>72</v>
      </c>
      <c r="G85" s="65">
        <f t="shared" ref="G85:G100" si="4">TRUNC(E85*((1+$G$6)*(1+$G$5)),2)</f>
        <v>20.51</v>
      </c>
      <c r="H85" s="66">
        <f t="shared" ref="H85:H100" si="5">TRUNC((F85*G85),2)</f>
        <v>1476.72</v>
      </c>
    </row>
    <row r="86" spans="1:14" ht="45">
      <c r="A86" s="35" t="s">
        <v>58</v>
      </c>
      <c r="B86" s="53">
        <v>89957</v>
      </c>
      <c r="C86" s="71" t="s">
        <v>141</v>
      </c>
      <c r="D86" s="53" t="s">
        <v>31</v>
      </c>
      <c r="E86" s="87">
        <v>106.14</v>
      </c>
      <c r="F86" s="89">
        <v>18</v>
      </c>
      <c r="G86" s="65">
        <f t="shared" si="4"/>
        <v>132.66999999999999</v>
      </c>
      <c r="H86" s="66">
        <f t="shared" si="5"/>
        <v>2388.06</v>
      </c>
    </row>
    <row r="87" spans="1:14" ht="34.5" customHeight="1">
      <c r="A87" s="35" t="s">
        <v>59</v>
      </c>
      <c r="B87" s="53">
        <v>86888</v>
      </c>
      <c r="C87" s="71" t="s">
        <v>96</v>
      </c>
      <c r="D87" s="53" t="s">
        <v>31</v>
      </c>
      <c r="E87" s="87">
        <v>351.63</v>
      </c>
      <c r="F87" s="89">
        <v>2</v>
      </c>
      <c r="G87" s="65">
        <f t="shared" si="4"/>
        <v>439.53</v>
      </c>
      <c r="H87" s="66">
        <f t="shared" si="5"/>
        <v>879.06</v>
      </c>
    </row>
    <row r="88" spans="1:14" ht="51.75" customHeight="1">
      <c r="A88" s="35" t="s">
        <v>95</v>
      </c>
      <c r="B88" s="53">
        <v>72739</v>
      </c>
      <c r="C88" s="71" t="s">
        <v>136</v>
      </c>
      <c r="D88" s="53" t="s">
        <v>31</v>
      </c>
      <c r="E88" s="87">
        <v>422.95</v>
      </c>
      <c r="F88" s="89">
        <v>4</v>
      </c>
      <c r="G88" s="65">
        <f t="shared" si="4"/>
        <v>528.67999999999995</v>
      </c>
      <c r="H88" s="66">
        <f t="shared" si="5"/>
        <v>2114.7199999999998</v>
      </c>
    </row>
    <row r="89" spans="1:14" ht="30">
      <c r="A89" s="35" t="s">
        <v>119</v>
      </c>
      <c r="B89" s="53">
        <v>86901</v>
      </c>
      <c r="C89" s="71" t="s">
        <v>97</v>
      </c>
      <c r="D89" s="53" t="s">
        <v>31</v>
      </c>
      <c r="E89" s="87">
        <v>108.85</v>
      </c>
      <c r="F89" s="89">
        <v>7</v>
      </c>
      <c r="G89" s="65">
        <f t="shared" si="4"/>
        <v>136.06</v>
      </c>
      <c r="H89" s="66">
        <f t="shared" si="5"/>
        <v>952.42</v>
      </c>
    </row>
    <row r="90" spans="1:14" ht="48" customHeight="1">
      <c r="A90" s="35" t="s">
        <v>135</v>
      </c>
      <c r="B90" s="53">
        <v>89985</v>
      </c>
      <c r="C90" s="71" t="s">
        <v>139</v>
      </c>
      <c r="D90" s="53" t="s">
        <v>31</v>
      </c>
      <c r="E90" s="87">
        <v>54.82</v>
      </c>
      <c r="F90" s="89">
        <v>7</v>
      </c>
      <c r="G90" s="65">
        <f t="shared" si="4"/>
        <v>68.52</v>
      </c>
      <c r="H90" s="66">
        <f t="shared" si="5"/>
        <v>479.64</v>
      </c>
      <c r="I90" s="37"/>
      <c r="J90" s="37"/>
      <c r="K90" s="38"/>
    </row>
    <row r="91" spans="1:14" ht="45">
      <c r="A91" s="35" t="s">
        <v>149</v>
      </c>
      <c r="B91" s="53">
        <v>89987</v>
      </c>
      <c r="C91" s="71" t="s">
        <v>140</v>
      </c>
      <c r="D91" s="53" t="s">
        <v>31</v>
      </c>
      <c r="E91" s="87">
        <v>57.54</v>
      </c>
      <c r="F91" s="89">
        <v>3</v>
      </c>
      <c r="G91" s="65">
        <f t="shared" si="4"/>
        <v>71.92</v>
      </c>
      <c r="H91" s="66">
        <f t="shared" si="5"/>
        <v>215.76</v>
      </c>
    </row>
    <row r="92" spans="1:14" ht="32.25" customHeight="1">
      <c r="A92" s="35" t="s">
        <v>159</v>
      </c>
      <c r="B92" s="53">
        <v>9535</v>
      </c>
      <c r="C92" s="90" t="s">
        <v>98</v>
      </c>
      <c r="D92" s="53" t="s">
        <v>31</v>
      </c>
      <c r="E92" s="87">
        <v>62.57</v>
      </c>
      <c r="F92" s="89">
        <v>7</v>
      </c>
      <c r="G92" s="65">
        <f t="shared" si="4"/>
        <v>78.209999999999994</v>
      </c>
      <c r="H92" s="66">
        <f>TRUNC((F92*G92),2)</f>
        <v>547.47</v>
      </c>
    </row>
    <row r="93" spans="1:14" ht="45">
      <c r="A93" s="35" t="s">
        <v>199</v>
      </c>
      <c r="B93" s="53">
        <v>86906</v>
      </c>
      <c r="C93" s="71" t="s">
        <v>34</v>
      </c>
      <c r="D93" s="53" t="s">
        <v>31</v>
      </c>
      <c r="E93" s="87">
        <v>47.4</v>
      </c>
      <c r="F93" s="89">
        <v>12</v>
      </c>
      <c r="G93" s="65">
        <f t="shared" si="4"/>
        <v>59.25</v>
      </c>
      <c r="H93" s="66">
        <f t="shared" si="5"/>
        <v>711</v>
      </c>
    </row>
    <row r="94" spans="1:14" ht="45">
      <c r="A94" s="35" t="s">
        <v>200</v>
      </c>
      <c r="B94" s="53">
        <v>86936</v>
      </c>
      <c r="C94" s="71" t="s">
        <v>144</v>
      </c>
      <c r="D94" s="53" t="s">
        <v>31</v>
      </c>
      <c r="E94" s="87">
        <v>315.47000000000003</v>
      </c>
      <c r="F94" s="89">
        <v>1</v>
      </c>
      <c r="G94" s="65">
        <f t="shared" si="4"/>
        <v>394.33</v>
      </c>
      <c r="H94" s="66">
        <f t="shared" si="5"/>
        <v>394.33</v>
      </c>
    </row>
    <row r="95" spans="1:14" ht="45">
      <c r="A95" s="35" t="s">
        <v>201</v>
      </c>
      <c r="B95" s="53">
        <v>89712</v>
      </c>
      <c r="C95" s="74" t="s">
        <v>146</v>
      </c>
      <c r="D95" s="53" t="s">
        <v>32</v>
      </c>
      <c r="E95" s="95">
        <v>20.89</v>
      </c>
      <c r="F95" s="87">
        <v>18</v>
      </c>
      <c r="G95" s="96">
        <f t="shared" si="4"/>
        <v>26.11</v>
      </c>
      <c r="H95" s="97">
        <f t="shared" si="5"/>
        <v>469.98</v>
      </c>
    </row>
    <row r="96" spans="1:14" ht="45">
      <c r="A96" s="35" t="s">
        <v>202</v>
      </c>
      <c r="B96" s="53">
        <v>89714</v>
      </c>
      <c r="C96" s="71" t="s">
        <v>147</v>
      </c>
      <c r="D96" s="53" t="s">
        <v>32</v>
      </c>
      <c r="E96" s="86">
        <v>39.92</v>
      </c>
      <c r="F96" s="89">
        <v>30</v>
      </c>
      <c r="G96" s="65">
        <f t="shared" si="4"/>
        <v>49.9</v>
      </c>
      <c r="H96" s="66">
        <f t="shared" si="5"/>
        <v>1497</v>
      </c>
      <c r="I96" s="98"/>
      <c r="J96" s="98"/>
      <c r="K96" s="99"/>
    </row>
    <row r="97" spans="1:11" ht="45">
      <c r="A97" s="35" t="s">
        <v>203</v>
      </c>
      <c r="B97" s="53">
        <v>89748</v>
      </c>
      <c r="C97" s="71" t="s">
        <v>162</v>
      </c>
      <c r="D97" s="53" t="s">
        <v>31</v>
      </c>
      <c r="E97" s="86">
        <v>27.24</v>
      </c>
      <c r="F97" s="89">
        <v>6</v>
      </c>
      <c r="G97" s="65">
        <f t="shared" si="4"/>
        <v>34.049999999999997</v>
      </c>
      <c r="H97" s="66">
        <f t="shared" si="5"/>
        <v>204.3</v>
      </c>
      <c r="I97" s="98"/>
      <c r="J97" s="98"/>
      <c r="K97" s="99"/>
    </row>
    <row r="98" spans="1:11" ht="49.5" customHeight="1">
      <c r="A98" s="35" t="s">
        <v>204</v>
      </c>
      <c r="B98" s="53">
        <v>73658</v>
      </c>
      <c r="C98" s="71" t="s">
        <v>163</v>
      </c>
      <c r="D98" s="53" t="s">
        <v>31</v>
      </c>
      <c r="E98" s="86">
        <v>497.73</v>
      </c>
      <c r="F98" s="89">
        <v>4</v>
      </c>
      <c r="G98" s="65">
        <f t="shared" si="4"/>
        <v>622.16</v>
      </c>
      <c r="H98" s="66">
        <f t="shared" si="5"/>
        <v>2488.64</v>
      </c>
    </row>
    <row r="99" spans="1:11" ht="51.75" customHeight="1">
      <c r="A99" s="35" t="s">
        <v>205</v>
      </c>
      <c r="B99" s="53">
        <v>89708</v>
      </c>
      <c r="C99" s="91" t="s">
        <v>137</v>
      </c>
      <c r="D99" s="53" t="s">
        <v>31</v>
      </c>
      <c r="E99" s="86">
        <v>48.09</v>
      </c>
      <c r="F99" s="89">
        <v>3</v>
      </c>
      <c r="G99" s="65">
        <f t="shared" si="4"/>
        <v>60.11</v>
      </c>
      <c r="H99" s="66">
        <f t="shared" si="5"/>
        <v>180.33</v>
      </c>
    </row>
    <row r="100" spans="1:11" ht="66" customHeight="1">
      <c r="A100" s="35" t="s">
        <v>206</v>
      </c>
      <c r="B100" s="53">
        <v>88267</v>
      </c>
      <c r="C100" s="91" t="s">
        <v>179</v>
      </c>
      <c r="D100" s="53" t="s">
        <v>175</v>
      </c>
      <c r="E100" s="86">
        <v>19.54</v>
      </c>
      <c r="F100" s="202">
        <v>160</v>
      </c>
      <c r="G100" s="65">
        <f t="shared" si="4"/>
        <v>24.42</v>
      </c>
      <c r="H100" s="203">
        <f t="shared" si="5"/>
        <v>3907.2</v>
      </c>
    </row>
    <row r="101" spans="1:11" ht="15.75">
      <c r="A101" s="71"/>
      <c r="B101" s="71"/>
      <c r="C101" s="71"/>
      <c r="D101" s="107"/>
      <c r="E101" s="107"/>
      <c r="F101" s="439" t="s">
        <v>17</v>
      </c>
      <c r="G101" s="440"/>
      <c r="H101" s="108">
        <f>SUM(H85:H100)</f>
        <v>18906.629999999997</v>
      </c>
      <c r="K101" s="15"/>
    </row>
    <row r="102" spans="1:11" ht="15.75">
      <c r="A102" s="71"/>
      <c r="B102" s="71"/>
      <c r="C102" s="71"/>
      <c r="D102" s="111"/>
      <c r="E102" s="112"/>
      <c r="F102" s="113"/>
      <c r="G102" s="114"/>
      <c r="H102" s="61"/>
      <c r="K102" s="15"/>
    </row>
    <row r="103" spans="1:11" ht="18.75" customHeight="1">
      <c r="A103" s="106" t="s">
        <v>19</v>
      </c>
      <c r="B103" s="53"/>
      <c r="C103" s="19" t="s">
        <v>164</v>
      </c>
      <c r="D103" s="109"/>
      <c r="E103" s="110"/>
      <c r="F103" s="109"/>
      <c r="G103" s="110"/>
      <c r="H103" s="109"/>
      <c r="K103" s="15"/>
    </row>
    <row r="104" spans="1:11" ht="30">
      <c r="A104" s="115" t="s">
        <v>20</v>
      </c>
      <c r="B104" s="53">
        <v>94228</v>
      </c>
      <c r="C104" s="71" t="s">
        <v>165</v>
      </c>
      <c r="D104" s="53" t="s">
        <v>13</v>
      </c>
      <c r="E104" s="64">
        <v>55.1</v>
      </c>
      <c r="F104" s="116">
        <v>23.8</v>
      </c>
      <c r="G104" s="65">
        <f>TRUNC(E104*((1+$G$6)*(1+$G$5)),2)</f>
        <v>68.87</v>
      </c>
      <c r="H104" s="66">
        <f>TRUNC((F104*G104),2)</f>
        <v>1639.1</v>
      </c>
      <c r="K104" s="15"/>
    </row>
    <row r="105" spans="1:11" ht="30">
      <c r="A105" s="115" t="s">
        <v>60</v>
      </c>
      <c r="B105" s="53">
        <v>89578</v>
      </c>
      <c r="C105" s="71" t="s">
        <v>166</v>
      </c>
      <c r="D105" s="53" t="s">
        <v>13</v>
      </c>
      <c r="E105" s="64">
        <v>23.17</v>
      </c>
      <c r="F105" s="116">
        <v>18</v>
      </c>
      <c r="G105" s="65">
        <f>TRUNC(E105*((1+$G$6)*(1+$G$5)),2)</f>
        <v>28.96</v>
      </c>
      <c r="H105" s="66">
        <f>TRUNC((F105*G105),2)</f>
        <v>521.28</v>
      </c>
      <c r="K105" s="15"/>
    </row>
    <row r="106" spans="1:11" ht="30">
      <c r="A106" s="115" t="s">
        <v>21</v>
      </c>
      <c r="B106" s="53">
        <v>95694</v>
      </c>
      <c r="C106" s="71" t="s">
        <v>167</v>
      </c>
      <c r="D106" s="53" t="s">
        <v>31</v>
      </c>
      <c r="E106" s="64">
        <v>38.130000000000003</v>
      </c>
      <c r="F106" s="116">
        <v>10</v>
      </c>
      <c r="G106" s="65">
        <f>TRUNC(E106*((1+$G$6)*(1+$G$5)),2)</f>
        <v>47.66</v>
      </c>
      <c r="H106" s="66">
        <f>TRUNC((F106*G106),2)</f>
        <v>476.6</v>
      </c>
      <c r="K106" s="15"/>
    </row>
    <row r="107" spans="1:11" ht="15.75">
      <c r="A107" s="1"/>
      <c r="B107" s="53"/>
      <c r="C107" s="71"/>
      <c r="D107" s="53"/>
      <c r="E107" s="71"/>
      <c r="F107" s="53"/>
      <c r="G107" s="71"/>
      <c r="H107" s="117">
        <f>SUM(H104:H106)</f>
        <v>2636.98</v>
      </c>
      <c r="K107" s="15"/>
    </row>
    <row r="108" spans="1:11" ht="15.75">
      <c r="A108" s="40" t="s">
        <v>66</v>
      </c>
      <c r="B108" s="124"/>
      <c r="C108" s="129" t="s">
        <v>207</v>
      </c>
      <c r="D108" s="124"/>
      <c r="E108" s="126"/>
      <c r="F108" s="124"/>
      <c r="G108" s="127"/>
      <c r="H108" s="128"/>
      <c r="K108" s="15"/>
    </row>
    <row r="109" spans="1:11" ht="15">
      <c r="A109" s="115" t="s">
        <v>67</v>
      </c>
      <c r="B109" s="124">
        <v>9537</v>
      </c>
      <c r="C109" s="125" t="s">
        <v>180</v>
      </c>
      <c r="D109" s="53" t="s">
        <v>9</v>
      </c>
      <c r="E109" s="64">
        <v>2.2999999999999998</v>
      </c>
      <c r="F109" s="124">
        <v>787.35</v>
      </c>
      <c r="G109" s="65">
        <f>TRUNC(E109*((1+$G$6)*(1+$G$5)),2)</f>
        <v>2.87</v>
      </c>
      <c r="H109" s="66">
        <f>TRUNC((F109*G109),2)</f>
        <v>2259.69</v>
      </c>
      <c r="K109" s="15"/>
    </row>
    <row r="110" spans="1:11" ht="15.75">
      <c r="A110" s="1"/>
      <c r="B110" s="124"/>
      <c r="C110" s="125"/>
      <c r="D110" s="124"/>
      <c r="E110" s="126"/>
      <c r="F110" s="124"/>
      <c r="G110" s="127"/>
      <c r="H110" s="128">
        <f>SUM(H109)</f>
        <v>2259.69</v>
      </c>
      <c r="K110" s="15"/>
    </row>
    <row r="111" spans="1:11" ht="25.5" customHeight="1" thickBot="1">
      <c r="A111" s="92"/>
      <c r="B111" s="93"/>
      <c r="C111" s="436" t="s">
        <v>33</v>
      </c>
      <c r="D111" s="437"/>
      <c r="E111" s="437"/>
      <c r="F111" s="437"/>
      <c r="G111" s="438"/>
      <c r="H111" s="94">
        <f>H16+H19+H22+H26+H31+H38+H48+H55+H60+H69+H80+H83+H101+H107+H110</f>
        <v>149706.84</v>
      </c>
      <c r="K111" s="8">
        <f>H111/136.08</f>
        <v>1100.1384479717813</v>
      </c>
    </row>
    <row r="112" spans="1:11" ht="14.25" customHeight="1">
      <c r="A112" s="2"/>
    </row>
    <row r="113" spans="1:1" ht="14.25" customHeight="1">
      <c r="A113" s="2"/>
    </row>
    <row r="114" spans="1:1" ht="14.25" customHeight="1">
      <c r="A114" s="2"/>
    </row>
    <row r="115" spans="1:1" ht="14.25" customHeight="1">
      <c r="A115" s="2"/>
    </row>
    <row r="116" spans="1:1" ht="14.25" customHeight="1">
      <c r="A116" s="2"/>
    </row>
    <row r="117" spans="1:1" ht="14.25" customHeight="1">
      <c r="A117" s="2"/>
    </row>
    <row r="118" spans="1:1" ht="14.25" customHeight="1">
      <c r="A118" s="2"/>
    </row>
    <row r="119" spans="1:1" ht="14.25" customHeight="1">
      <c r="A119" s="2"/>
    </row>
    <row r="120" spans="1:1" ht="14.25" customHeight="1">
      <c r="A120" s="2"/>
    </row>
    <row r="121" spans="1:1" ht="14.25" customHeight="1">
      <c r="A121" s="2"/>
    </row>
    <row r="122" spans="1:1" ht="14.25" customHeight="1">
      <c r="A122" s="2"/>
    </row>
    <row r="123" spans="1:1" ht="14.25" customHeight="1">
      <c r="A123" s="2"/>
    </row>
    <row r="124" spans="1:1" ht="14.25" customHeight="1">
      <c r="A124" s="2"/>
    </row>
    <row r="125" spans="1:1" ht="14.25" customHeight="1">
      <c r="A125" s="2"/>
    </row>
    <row r="126" spans="1:1" ht="14.25" customHeight="1">
      <c r="A126" s="2"/>
    </row>
    <row r="127" spans="1:1" ht="14.25" customHeight="1">
      <c r="A127" s="2"/>
    </row>
    <row r="128" spans="1:1" ht="14.25" customHeight="1">
      <c r="A128" s="2"/>
    </row>
    <row r="129" spans="1:1" ht="14.25" customHeight="1">
      <c r="A129" s="2"/>
    </row>
    <row r="130" spans="1:1" ht="14.25" customHeight="1">
      <c r="A130" s="2"/>
    </row>
    <row r="131" spans="1:1" ht="14.25" customHeight="1">
      <c r="A131" s="2"/>
    </row>
    <row r="132" spans="1:1" ht="14.25" customHeight="1">
      <c r="A132" s="2"/>
    </row>
    <row r="133" spans="1:1" ht="14.25" customHeight="1">
      <c r="A133" s="2"/>
    </row>
    <row r="134" spans="1:1" ht="14.25" customHeight="1">
      <c r="A134" s="2"/>
    </row>
    <row r="135" spans="1:1" ht="14.25" customHeight="1">
      <c r="A135" s="2"/>
    </row>
    <row r="136" spans="1:1" ht="14.25" customHeight="1">
      <c r="A136" s="2"/>
    </row>
    <row r="137" spans="1:1" ht="14.25" customHeight="1">
      <c r="A137" s="2"/>
    </row>
    <row r="138" spans="1:1" ht="14.25" customHeight="1">
      <c r="A138" s="2"/>
    </row>
    <row r="139" spans="1:1" ht="14.25" customHeight="1">
      <c r="A139" s="2"/>
    </row>
    <row r="140" spans="1:1" ht="14.25" customHeight="1">
      <c r="A140" s="2"/>
    </row>
    <row r="141" spans="1:1" ht="14.25" customHeight="1">
      <c r="A141" s="2"/>
    </row>
    <row r="142" spans="1:1" ht="14.25" customHeight="1">
      <c r="A142" s="2"/>
    </row>
    <row r="143" spans="1:1" ht="14.25" customHeight="1">
      <c r="A143" s="2"/>
    </row>
    <row r="144" spans="1:1" ht="14.25" customHeight="1">
      <c r="A144" s="2"/>
    </row>
    <row r="145" spans="1:1" ht="14.25" customHeight="1">
      <c r="A145" s="2"/>
    </row>
    <row r="146" spans="1:1" ht="14.25" customHeight="1">
      <c r="A146" s="2"/>
    </row>
    <row r="147" spans="1:1" ht="14.25" customHeight="1">
      <c r="A147" s="2"/>
    </row>
    <row r="148" spans="1:1" ht="14.25" customHeight="1">
      <c r="A148" s="2"/>
    </row>
    <row r="149" spans="1:1" ht="14.25" customHeight="1">
      <c r="A149" s="2"/>
    </row>
    <row r="150" spans="1:1" ht="14.25" customHeight="1">
      <c r="A150" s="2"/>
    </row>
    <row r="151" spans="1:1" ht="14.25" customHeight="1">
      <c r="A151" s="2"/>
    </row>
    <row r="152" spans="1:1" ht="14.25" customHeight="1">
      <c r="A152" s="2"/>
    </row>
    <row r="153" spans="1:1" ht="14.25" customHeight="1">
      <c r="A153" s="2"/>
    </row>
    <row r="154" spans="1:1" ht="14.25" customHeight="1">
      <c r="A154" s="2"/>
    </row>
    <row r="155" spans="1:1" ht="14.25" customHeight="1">
      <c r="A155" s="2"/>
    </row>
    <row r="156" spans="1:1" ht="14.25" customHeight="1">
      <c r="A156" s="2"/>
    </row>
    <row r="157" spans="1:1" ht="14.25" customHeight="1">
      <c r="A157" s="2"/>
    </row>
    <row r="158" spans="1:1" ht="14.25" customHeight="1">
      <c r="A158" s="2"/>
    </row>
    <row r="159" spans="1:1" ht="14.25" customHeight="1">
      <c r="A159" s="2"/>
    </row>
    <row r="160" spans="1:1" ht="14.25" customHeight="1">
      <c r="A160" s="2"/>
    </row>
    <row r="161" spans="1:1" ht="14.25" customHeight="1">
      <c r="A161" s="2"/>
    </row>
    <row r="162" spans="1:1" ht="14.25" customHeight="1">
      <c r="A162" s="2"/>
    </row>
    <row r="163" spans="1:1" ht="14.25" customHeight="1">
      <c r="A163" s="2"/>
    </row>
    <row r="164" spans="1:1" ht="14.25" customHeight="1">
      <c r="A164" s="2"/>
    </row>
    <row r="165" spans="1:1" ht="14.25" customHeight="1">
      <c r="A165" s="2"/>
    </row>
    <row r="166" spans="1:1" ht="14.25" customHeight="1">
      <c r="A166" s="2"/>
    </row>
    <row r="167" spans="1:1" ht="14.25" customHeight="1">
      <c r="A167" s="2"/>
    </row>
    <row r="168" spans="1:1" ht="14.25" customHeight="1">
      <c r="A168" s="2"/>
    </row>
    <row r="169" spans="1:1" ht="14.25" customHeight="1">
      <c r="A169" s="2"/>
    </row>
    <row r="170" spans="1:1" ht="14.25" customHeight="1">
      <c r="A170" s="2"/>
    </row>
    <row r="171" spans="1:1" ht="14.25" customHeight="1">
      <c r="A171" s="2"/>
    </row>
    <row r="172" spans="1:1" ht="14.25" customHeight="1">
      <c r="A172" s="2"/>
    </row>
    <row r="173" spans="1:1" ht="14.25" customHeight="1">
      <c r="A173" s="2"/>
    </row>
    <row r="174" spans="1:1" ht="14.25" customHeight="1">
      <c r="A174" s="2"/>
    </row>
    <row r="175" spans="1:1" ht="14.25" customHeight="1">
      <c r="A175" s="2"/>
    </row>
    <row r="176" spans="1:1" ht="14.25" customHeight="1">
      <c r="A176" s="2"/>
    </row>
    <row r="177" spans="1:1" ht="14.25" customHeight="1">
      <c r="A177" s="2"/>
    </row>
    <row r="178" spans="1:1" ht="14.25" customHeight="1">
      <c r="A178" s="2"/>
    </row>
    <row r="179" spans="1:1" ht="14.25" customHeight="1">
      <c r="A179" s="2"/>
    </row>
    <row r="180" spans="1:1" ht="14.25" customHeight="1">
      <c r="A180" s="2"/>
    </row>
    <row r="181" spans="1:1" ht="14.25" customHeight="1">
      <c r="A181" s="2"/>
    </row>
    <row r="182" spans="1:1" ht="14.25" customHeight="1">
      <c r="A182" s="2"/>
    </row>
    <row r="183" spans="1:1" ht="14.25" customHeight="1">
      <c r="A183" s="2"/>
    </row>
    <row r="184" spans="1:1" ht="14.25" customHeight="1">
      <c r="A184" s="2"/>
    </row>
    <row r="185" spans="1:1" ht="14.25" customHeight="1">
      <c r="A185" s="2"/>
    </row>
    <row r="186" spans="1:1" ht="14.25" customHeight="1">
      <c r="A186" s="2"/>
    </row>
    <row r="187" spans="1:1" ht="14.25" customHeight="1">
      <c r="A187" s="2"/>
    </row>
    <row r="188" spans="1:1" ht="14.25" customHeight="1">
      <c r="A188" s="2"/>
    </row>
    <row r="189" spans="1:1" ht="14.25" customHeight="1">
      <c r="A189" s="2"/>
    </row>
    <row r="190" spans="1:1" ht="14.25" customHeight="1">
      <c r="A190" s="2"/>
    </row>
    <row r="191" spans="1:1" ht="14.25" customHeight="1">
      <c r="A191" s="2"/>
    </row>
    <row r="192" spans="1:1" ht="14.25" customHeight="1">
      <c r="A192" s="2"/>
    </row>
    <row r="193" spans="1:1" ht="14.25" customHeight="1">
      <c r="A193" s="2"/>
    </row>
    <row r="194" spans="1:1" ht="14.25" customHeight="1">
      <c r="A194" s="2"/>
    </row>
    <row r="195" spans="1:1" ht="14.25" customHeight="1">
      <c r="A195" s="2"/>
    </row>
    <row r="196" spans="1:1" ht="14.25" customHeight="1">
      <c r="A196" s="2"/>
    </row>
    <row r="197" spans="1:1" ht="14.25" customHeight="1">
      <c r="A197" s="2"/>
    </row>
    <row r="198" spans="1:1" ht="14.25" customHeight="1">
      <c r="A198" s="2"/>
    </row>
    <row r="199" spans="1:1" ht="14.25" customHeight="1">
      <c r="A199" s="2"/>
    </row>
    <row r="200" spans="1:1" ht="14.25" customHeight="1">
      <c r="A200" s="2"/>
    </row>
    <row r="201" spans="1:1" ht="14.25" customHeight="1">
      <c r="A201" s="2"/>
    </row>
    <row r="202" spans="1:1" ht="14.25" customHeight="1">
      <c r="A202" s="2"/>
    </row>
    <row r="203" spans="1:1" ht="14.25" customHeight="1">
      <c r="A203" s="2"/>
    </row>
    <row r="204" spans="1:1" ht="14.25" customHeight="1">
      <c r="A204" s="2"/>
    </row>
    <row r="205" spans="1:1" ht="14.25" customHeight="1">
      <c r="A205" s="2"/>
    </row>
    <row r="206" spans="1:1" ht="14.25" customHeight="1">
      <c r="A206" s="2"/>
    </row>
    <row r="207" spans="1:1" ht="14.25" customHeight="1">
      <c r="A207" s="2"/>
    </row>
    <row r="208" spans="1:1" ht="14.25" customHeight="1">
      <c r="A208" s="2"/>
    </row>
    <row r="209" spans="1:1" ht="14.25" customHeight="1">
      <c r="A209" s="2"/>
    </row>
    <row r="210" spans="1:1" ht="14.25" customHeight="1">
      <c r="A210" s="2"/>
    </row>
    <row r="211" spans="1:1" ht="14.25" customHeight="1">
      <c r="A211" s="2"/>
    </row>
    <row r="212" spans="1:1" ht="14.25" customHeight="1">
      <c r="A212" s="2"/>
    </row>
    <row r="213" spans="1:1" ht="14.25" customHeight="1">
      <c r="A213" s="2"/>
    </row>
    <row r="214" spans="1:1" ht="14.25" customHeight="1">
      <c r="A214" s="2"/>
    </row>
    <row r="215" spans="1:1" ht="14.25" customHeight="1">
      <c r="A215" s="2"/>
    </row>
    <row r="216" spans="1:1" ht="14.25" customHeight="1">
      <c r="A216" s="2"/>
    </row>
    <row r="217" spans="1:1" ht="14.25" customHeight="1">
      <c r="A217" s="2"/>
    </row>
    <row r="218" spans="1:1" ht="14.25" customHeight="1">
      <c r="A218" s="2"/>
    </row>
    <row r="219" spans="1:1" ht="14.25" customHeight="1">
      <c r="A219" s="2"/>
    </row>
    <row r="220" spans="1:1" ht="14.25" customHeight="1">
      <c r="A220" s="2"/>
    </row>
    <row r="221" spans="1:1" ht="14.25" customHeight="1">
      <c r="A221" s="2"/>
    </row>
    <row r="222" spans="1:1" ht="14.25" customHeight="1">
      <c r="A222" s="2"/>
    </row>
    <row r="223" spans="1:1" ht="14.25" customHeight="1">
      <c r="A223" s="2"/>
    </row>
    <row r="224" spans="1:1" ht="14.25" customHeight="1">
      <c r="A224" s="2"/>
    </row>
    <row r="225" spans="1:1" ht="14.25" customHeight="1">
      <c r="A225" s="2"/>
    </row>
    <row r="226" spans="1:1" ht="14.25" customHeight="1">
      <c r="A226" s="2"/>
    </row>
    <row r="227" spans="1:1" ht="14.25" customHeight="1">
      <c r="A227" s="2"/>
    </row>
    <row r="228" spans="1:1" ht="14.25" customHeight="1">
      <c r="A228" s="2"/>
    </row>
    <row r="229" spans="1:1" ht="14.25" customHeight="1">
      <c r="A229" s="2"/>
    </row>
    <row r="230" spans="1:1" ht="14.25" customHeight="1">
      <c r="A230" s="2"/>
    </row>
    <row r="231" spans="1:1" ht="14.25" customHeight="1">
      <c r="A231" s="2"/>
    </row>
    <row r="232" spans="1:1" ht="14.25" customHeight="1">
      <c r="A232" s="2"/>
    </row>
    <row r="233" spans="1:1" ht="14.25" customHeight="1">
      <c r="A233" s="2"/>
    </row>
    <row r="234" spans="1:1" ht="14.25" customHeight="1">
      <c r="A234" s="2"/>
    </row>
    <row r="235" spans="1:1" ht="14.25" customHeight="1">
      <c r="A235" s="2"/>
    </row>
    <row r="236" spans="1:1" ht="14.25" customHeight="1">
      <c r="A236" s="2"/>
    </row>
    <row r="237" spans="1:1" ht="14.25" customHeight="1">
      <c r="A237" s="2"/>
    </row>
    <row r="238" spans="1:1" ht="14.25" customHeight="1">
      <c r="A238" s="2"/>
    </row>
    <row r="239" spans="1:1" ht="14.25" customHeight="1">
      <c r="A239" s="2"/>
    </row>
    <row r="240" spans="1:1" ht="14.25" customHeight="1">
      <c r="A240" s="2"/>
    </row>
    <row r="241" spans="1:1" ht="14.25" customHeight="1">
      <c r="A241" s="2"/>
    </row>
    <row r="242" spans="1:1" ht="14.25" customHeight="1">
      <c r="A242" s="2"/>
    </row>
    <row r="243" spans="1:1" ht="14.25" customHeight="1">
      <c r="A243" s="2"/>
    </row>
    <row r="244" spans="1:1" ht="14.25" customHeight="1">
      <c r="A244" s="2"/>
    </row>
    <row r="245" spans="1:1" ht="14.25" customHeight="1">
      <c r="A245" s="2"/>
    </row>
    <row r="246" spans="1:1" ht="14.25" customHeight="1">
      <c r="A246" s="2"/>
    </row>
    <row r="247" spans="1:1" ht="14.25" customHeight="1">
      <c r="A247" s="2"/>
    </row>
    <row r="248" spans="1:1" ht="14.25" customHeight="1">
      <c r="A248" s="2"/>
    </row>
    <row r="249" spans="1:1" ht="14.25" customHeight="1">
      <c r="A249" s="2"/>
    </row>
    <row r="250" spans="1:1" ht="14.25" customHeight="1">
      <c r="A250" s="2"/>
    </row>
    <row r="251" spans="1:1" ht="14.25" customHeight="1">
      <c r="A251" s="2"/>
    </row>
    <row r="252" spans="1:1" ht="14.25" customHeight="1">
      <c r="A252" s="2"/>
    </row>
    <row r="253" spans="1:1" ht="14.25" customHeight="1">
      <c r="A253" s="2"/>
    </row>
    <row r="254" spans="1:1" ht="14.25" customHeight="1">
      <c r="A254" s="2"/>
    </row>
    <row r="255" spans="1:1" ht="14.25" customHeight="1">
      <c r="A255" s="2"/>
    </row>
    <row r="256" spans="1:1" ht="14.25" customHeight="1">
      <c r="A256" s="2"/>
    </row>
    <row r="257" spans="1:1" ht="14.25" customHeight="1">
      <c r="A257" s="2"/>
    </row>
    <row r="258" spans="1:1" ht="14.25" customHeight="1">
      <c r="A258" s="2"/>
    </row>
    <row r="259" spans="1:1" ht="14.25" customHeight="1">
      <c r="A259" s="2"/>
    </row>
    <row r="260" spans="1:1" ht="14.25" customHeight="1">
      <c r="A260" s="2"/>
    </row>
    <row r="261" spans="1:1" ht="14.25" customHeight="1">
      <c r="A261" s="2"/>
    </row>
    <row r="262" spans="1:1" ht="14.25" customHeight="1">
      <c r="A262" s="2"/>
    </row>
    <row r="263" spans="1:1" ht="14.25" customHeight="1">
      <c r="A263" s="2"/>
    </row>
    <row r="264" spans="1:1" ht="14.25" customHeight="1">
      <c r="A264" s="2"/>
    </row>
    <row r="265" spans="1:1" ht="14.25" customHeight="1">
      <c r="A265" s="2"/>
    </row>
    <row r="266" spans="1:1" ht="14.25" customHeight="1">
      <c r="A266" s="2"/>
    </row>
    <row r="267" spans="1:1" ht="14.25" customHeight="1">
      <c r="A267" s="2"/>
    </row>
    <row r="268" spans="1:1" ht="14.25" customHeight="1">
      <c r="A268" s="2"/>
    </row>
    <row r="269" spans="1:1" ht="14.25" customHeight="1">
      <c r="A269" s="2"/>
    </row>
    <row r="270" spans="1:1" ht="14.25" customHeight="1">
      <c r="A270" s="2"/>
    </row>
    <row r="271" spans="1:1" ht="14.25" customHeight="1">
      <c r="A271" s="2"/>
    </row>
    <row r="272" spans="1:1" ht="14.25" customHeight="1">
      <c r="A272" s="2"/>
    </row>
    <row r="273" spans="1:1" ht="14.25" customHeight="1">
      <c r="A273" s="2"/>
    </row>
    <row r="274" spans="1:1" ht="14.25" customHeight="1">
      <c r="A274" s="2"/>
    </row>
    <row r="275" spans="1:1" ht="14.25" customHeight="1">
      <c r="A275" s="2"/>
    </row>
    <row r="276" spans="1:1" ht="14.25" customHeight="1">
      <c r="A276" s="2"/>
    </row>
    <row r="277" spans="1:1" ht="14.25" customHeight="1">
      <c r="A277" s="2"/>
    </row>
    <row r="278" spans="1:1" ht="14.25" customHeight="1">
      <c r="A278" s="2"/>
    </row>
    <row r="279" spans="1:1" ht="14.25" customHeight="1">
      <c r="A279" s="2"/>
    </row>
    <row r="280" spans="1:1" ht="14.25" customHeight="1">
      <c r="A280" s="2"/>
    </row>
    <row r="281" spans="1:1" ht="14.25" customHeight="1">
      <c r="A281" s="2"/>
    </row>
    <row r="282" spans="1:1" ht="14.25" customHeight="1">
      <c r="A282" s="2"/>
    </row>
    <row r="283" spans="1:1" ht="14.25" customHeight="1">
      <c r="A283" s="2"/>
    </row>
    <row r="284" spans="1:1" ht="14.25" customHeight="1">
      <c r="A284" s="2"/>
    </row>
    <row r="285" spans="1:1" ht="14.25" customHeight="1">
      <c r="A285" s="2"/>
    </row>
    <row r="286" spans="1:1" ht="14.25" customHeight="1">
      <c r="A286" s="2"/>
    </row>
    <row r="287" spans="1:1" ht="14.25" customHeight="1">
      <c r="A287" s="2"/>
    </row>
    <row r="288" spans="1:1" ht="14.25" customHeight="1">
      <c r="A288" s="2"/>
    </row>
    <row r="289" spans="1:1" ht="14.25" customHeight="1">
      <c r="A289" s="2"/>
    </row>
    <row r="290" spans="1:1" ht="14.25" customHeight="1">
      <c r="A290" s="2"/>
    </row>
    <row r="291" spans="1:1" ht="14.25" customHeight="1">
      <c r="A291" s="2"/>
    </row>
    <row r="292" spans="1:1" ht="14.25" customHeight="1">
      <c r="A292" s="2"/>
    </row>
    <row r="293" spans="1:1" ht="14.25" customHeight="1">
      <c r="A293" s="2"/>
    </row>
    <row r="294" spans="1:1" ht="14.25" customHeight="1">
      <c r="A294" s="2"/>
    </row>
    <row r="295" spans="1:1" ht="14.25" customHeight="1">
      <c r="A295" s="2"/>
    </row>
    <row r="296" spans="1:1" ht="14.25" customHeight="1">
      <c r="A296" s="2"/>
    </row>
    <row r="297" spans="1:1" ht="14.25" customHeight="1">
      <c r="A297" s="2"/>
    </row>
    <row r="298" spans="1:1" ht="14.25" customHeight="1">
      <c r="A298" s="2"/>
    </row>
    <row r="299" spans="1:1" ht="14.25" customHeight="1">
      <c r="A299" s="2"/>
    </row>
    <row r="300" spans="1:1" ht="14.25" customHeight="1">
      <c r="A300" s="2"/>
    </row>
    <row r="301" spans="1:1" ht="14.25" customHeight="1">
      <c r="A301" s="2"/>
    </row>
    <row r="302" spans="1:1" ht="14.25" customHeight="1">
      <c r="A302" s="2"/>
    </row>
    <row r="303" spans="1:1" ht="14.25" customHeight="1">
      <c r="A303" s="2"/>
    </row>
    <row r="304" spans="1:1" ht="14.25" customHeight="1">
      <c r="A304" s="2"/>
    </row>
    <row r="305" spans="1:1" ht="14.25" customHeight="1">
      <c r="A305" s="2"/>
    </row>
    <row r="306" spans="1:1" ht="14.25" customHeight="1">
      <c r="A306" s="2"/>
    </row>
    <row r="307" spans="1:1" ht="14.25" customHeight="1">
      <c r="A307" s="2"/>
    </row>
    <row r="308" spans="1:1" ht="14.25" customHeight="1">
      <c r="A308" s="2"/>
    </row>
    <row r="309" spans="1:1" ht="14.25" customHeight="1">
      <c r="A309" s="2"/>
    </row>
    <row r="310" spans="1:1" ht="14.25" customHeight="1">
      <c r="A310" s="2"/>
    </row>
    <row r="311" spans="1:1" ht="14.25" customHeight="1">
      <c r="A311" s="2"/>
    </row>
    <row r="312" spans="1:1" ht="14.25" customHeight="1">
      <c r="A312" s="2"/>
    </row>
    <row r="313" spans="1:1" ht="14.25" customHeight="1">
      <c r="A313" s="2"/>
    </row>
    <row r="314" spans="1:1" ht="14.25" customHeight="1">
      <c r="A314" s="2"/>
    </row>
    <row r="315" spans="1:1" ht="14.25" customHeight="1">
      <c r="A315" s="2"/>
    </row>
    <row r="316" spans="1:1" ht="14.25" customHeight="1">
      <c r="A316" s="2"/>
    </row>
    <row r="317" spans="1:1" ht="14.25" customHeight="1">
      <c r="A317" s="2"/>
    </row>
    <row r="318" spans="1:1" ht="14.25" customHeight="1">
      <c r="A318" s="2"/>
    </row>
    <row r="319" spans="1:1" ht="14.25" customHeight="1">
      <c r="A319" s="2"/>
    </row>
    <row r="320" spans="1:1" ht="14.25" customHeight="1">
      <c r="A320" s="2"/>
    </row>
    <row r="321" spans="1:1" ht="14.25" customHeight="1">
      <c r="A321" s="2"/>
    </row>
    <row r="322" spans="1:1" ht="14.25" customHeight="1">
      <c r="A322" s="2"/>
    </row>
    <row r="323" spans="1:1" ht="14.25" customHeight="1">
      <c r="A323" s="2"/>
    </row>
    <row r="324" spans="1:1" ht="14.25" customHeight="1">
      <c r="A324" s="2"/>
    </row>
    <row r="325" spans="1:1" ht="14.25" customHeight="1">
      <c r="A325" s="2"/>
    </row>
    <row r="326" spans="1:1" ht="14.25" customHeight="1">
      <c r="A326" s="2"/>
    </row>
    <row r="327" spans="1:1" ht="14.25" customHeight="1">
      <c r="A327" s="2"/>
    </row>
    <row r="328" spans="1:1" ht="14.25" customHeight="1">
      <c r="A328" s="2"/>
    </row>
    <row r="329" spans="1:1" ht="14.25" customHeight="1">
      <c r="A329" s="2"/>
    </row>
    <row r="330" spans="1:1" ht="14.25" customHeight="1">
      <c r="A330" s="2"/>
    </row>
    <row r="331" spans="1:1" ht="14.25" customHeight="1">
      <c r="A331" s="2"/>
    </row>
    <row r="332" spans="1:1" ht="14.25" customHeight="1">
      <c r="A332" s="2"/>
    </row>
    <row r="333" spans="1:1" ht="14.25" customHeight="1">
      <c r="A333" s="2"/>
    </row>
    <row r="334" spans="1:1" ht="14.25" customHeight="1">
      <c r="A334" s="2"/>
    </row>
    <row r="335" spans="1:1" ht="14.25" customHeight="1">
      <c r="A335" s="2"/>
    </row>
    <row r="336" spans="1:1" ht="14.25" customHeight="1">
      <c r="A336" s="2"/>
    </row>
    <row r="337" spans="1:1" ht="14.25" customHeight="1">
      <c r="A337" s="2"/>
    </row>
    <row r="338" spans="1:1" ht="14.25" customHeight="1">
      <c r="A338" s="2"/>
    </row>
    <row r="339" spans="1:1" ht="14.25" customHeight="1">
      <c r="A339" s="2"/>
    </row>
    <row r="340" spans="1:1" ht="14.25" customHeight="1">
      <c r="A340" s="2"/>
    </row>
    <row r="341" spans="1:1" ht="14.25" customHeight="1">
      <c r="A341" s="2"/>
    </row>
    <row r="342" spans="1:1" ht="14.25" customHeight="1">
      <c r="A342" s="2"/>
    </row>
    <row r="343" spans="1:1" ht="14.25" customHeight="1">
      <c r="A343" s="2"/>
    </row>
    <row r="344" spans="1:1" ht="14.25" customHeight="1">
      <c r="A344" s="2"/>
    </row>
    <row r="345" spans="1:1" ht="14.25" customHeight="1">
      <c r="A345" s="2"/>
    </row>
    <row r="346" spans="1:1" ht="14.25" customHeight="1">
      <c r="A346" s="2"/>
    </row>
    <row r="347" spans="1:1" ht="14.25" customHeight="1">
      <c r="A347" s="2"/>
    </row>
    <row r="348" spans="1:1" ht="14.25" customHeight="1">
      <c r="A348" s="2"/>
    </row>
    <row r="349" spans="1:1" ht="14.25" customHeight="1">
      <c r="A349" s="2"/>
    </row>
    <row r="350" spans="1:1" ht="14.25" customHeight="1">
      <c r="A350" s="2"/>
    </row>
    <row r="351" spans="1:1" ht="14.25" customHeight="1">
      <c r="A351" s="2"/>
    </row>
    <row r="352" spans="1:1" ht="14.25" customHeight="1">
      <c r="A352" s="2"/>
    </row>
    <row r="353" spans="1:1" ht="14.25" customHeight="1">
      <c r="A353" s="2"/>
    </row>
    <row r="354" spans="1:1" ht="14.25" customHeight="1">
      <c r="A354" s="2"/>
    </row>
    <row r="355" spans="1:1" ht="14.25" customHeight="1">
      <c r="A355" s="2"/>
    </row>
    <row r="356" spans="1:1" ht="14.25" customHeight="1">
      <c r="A356" s="2"/>
    </row>
    <row r="357" spans="1:1" ht="14.25" customHeight="1">
      <c r="A357" s="2"/>
    </row>
    <row r="358" spans="1:1" ht="14.25" customHeight="1">
      <c r="A358" s="2"/>
    </row>
    <row r="359" spans="1:1" ht="14.25" customHeight="1">
      <c r="A359" s="2"/>
    </row>
    <row r="360" spans="1:1" ht="14.25" customHeight="1">
      <c r="A360" s="2"/>
    </row>
    <row r="361" spans="1:1" ht="14.25" customHeight="1">
      <c r="A361" s="2"/>
    </row>
    <row r="362" spans="1:1" ht="14.25" customHeight="1">
      <c r="A362" s="2"/>
    </row>
    <row r="363" spans="1:1" ht="14.25" customHeight="1">
      <c r="A363" s="2"/>
    </row>
    <row r="364" spans="1:1" ht="14.25" customHeight="1">
      <c r="A364" s="2"/>
    </row>
    <row r="365" spans="1:1" ht="14.25" customHeight="1">
      <c r="A365" s="2"/>
    </row>
    <row r="366" spans="1:1" ht="14.25" customHeight="1">
      <c r="A366" s="2"/>
    </row>
    <row r="367" spans="1:1" ht="14.25" customHeight="1">
      <c r="A367" s="2"/>
    </row>
    <row r="368" spans="1:1" ht="14.25" customHeight="1">
      <c r="A368" s="2"/>
    </row>
    <row r="369" spans="1:1" ht="14.25" customHeight="1">
      <c r="A369" s="2"/>
    </row>
    <row r="370" spans="1:1" ht="14.25" customHeight="1">
      <c r="A370" s="2"/>
    </row>
    <row r="371" spans="1:1" ht="14.25" customHeight="1">
      <c r="A371" s="2"/>
    </row>
    <row r="372" spans="1:1" ht="14.25" customHeight="1">
      <c r="A372" s="2"/>
    </row>
    <row r="373" spans="1:1" ht="14.25" customHeight="1">
      <c r="A373" s="2"/>
    </row>
    <row r="374" spans="1:1" ht="14.25" customHeight="1">
      <c r="A374" s="2"/>
    </row>
    <row r="375" spans="1:1" ht="14.25" customHeight="1">
      <c r="A375" s="2"/>
    </row>
    <row r="376" spans="1:1" ht="14.25" customHeight="1">
      <c r="A376" s="2"/>
    </row>
    <row r="377" spans="1:1" ht="14.25" customHeight="1">
      <c r="A377" s="2"/>
    </row>
    <row r="378" spans="1:1" ht="14.25" customHeight="1">
      <c r="A378" s="2"/>
    </row>
    <row r="379" spans="1:1" ht="14.25" customHeight="1">
      <c r="A379" s="2"/>
    </row>
    <row r="380" spans="1:1" ht="14.25" customHeight="1">
      <c r="A380" s="2"/>
    </row>
    <row r="381" spans="1:1" ht="14.25" customHeight="1">
      <c r="A381" s="2"/>
    </row>
    <row r="382" spans="1:1" ht="14.25" customHeight="1">
      <c r="A382" s="2"/>
    </row>
    <row r="383" spans="1:1" ht="14.25" customHeight="1">
      <c r="A383" s="2"/>
    </row>
    <row r="384" spans="1:1" ht="14.25" customHeight="1">
      <c r="A384" s="2"/>
    </row>
    <row r="385" spans="1:1" ht="14.25" customHeight="1">
      <c r="A385" s="2"/>
    </row>
    <row r="386" spans="1:1" ht="14.25" customHeight="1">
      <c r="A386" s="2"/>
    </row>
    <row r="387" spans="1:1" ht="14.25" customHeight="1">
      <c r="A387" s="2"/>
    </row>
    <row r="388" spans="1:1" ht="14.25" customHeight="1">
      <c r="A388" s="2"/>
    </row>
    <row r="389" spans="1:1" ht="14.25" customHeight="1">
      <c r="A389" s="2"/>
    </row>
    <row r="390" spans="1:1" ht="14.25" customHeight="1">
      <c r="A390" s="2"/>
    </row>
    <row r="391" spans="1:1" ht="14.25" customHeight="1">
      <c r="A391" s="2"/>
    </row>
    <row r="392" spans="1:1" ht="14.25" customHeight="1">
      <c r="A392" s="2"/>
    </row>
    <row r="393" spans="1:1" ht="14.25" customHeight="1">
      <c r="A393" s="2"/>
    </row>
    <row r="394" spans="1:1" ht="14.25" customHeight="1">
      <c r="A394" s="2"/>
    </row>
    <row r="395" spans="1:1" ht="14.25" customHeight="1">
      <c r="A395" s="2"/>
    </row>
    <row r="396" spans="1:1" ht="14.25" customHeight="1">
      <c r="A396" s="2"/>
    </row>
    <row r="397" spans="1:1" ht="14.25" customHeight="1">
      <c r="A397" s="2"/>
    </row>
    <row r="398" spans="1:1" ht="14.25" customHeight="1">
      <c r="A398" s="2"/>
    </row>
    <row r="399" spans="1:1" ht="14.25" customHeight="1">
      <c r="A399" s="2"/>
    </row>
    <row r="400" spans="1:1" ht="14.25" customHeight="1">
      <c r="A400" s="2"/>
    </row>
    <row r="401" spans="1:1" ht="14.25" customHeight="1">
      <c r="A401" s="2"/>
    </row>
    <row r="402" spans="1:1" ht="14.25" customHeight="1">
      <c r="A402" s="2"/>
    </row>
    <row r="403" spans="1:1" ht="14.25" customHeight="1">
      <c r="A403" s="2"/>
    </row>
    <row r="404" spans="1:1" ht="14.25" customHeight="1">
      <c r="A404" s="2"/>
    </row>
    <row r="405" spans="1:1" ht="14.25" customHeight="1">
      <c r="A405" s="2"/>
    </row>
    <row r="406" spans="1:1" ht="14.25" customHeight="1">
      <c r="A406" s="2"/>
    </row>
    <row r="407" spans="1:1" ht="14.25" customHeight="1">
      <c r="A407" s="2"/>
    </row>
    <row r="408" spans="1:1" ht="14.25" customHeight="1">
      <c r="A408" s="2"/>
    </row>
    <row r="409" spans="1:1" ht="14.25" customHeight="1">
      <c r="A409" s="2"/>
    </row>
    <row r="410" spans="1:1" ht="14.25" customHeight="1">
      <c r="A410" s="2"/>
    </row>
    <row r="411" spans="1:1" ht="14.25" customHeight="1">
      <c r="A411" s="2"/>
    </row>
    <row r="412" spans="1:1" ht="14.25" customHeight="1">
      <c r="A412" s="2"/>
    </row>
    <row r="413" spans="1:1" ht="14.25" customHeight="1">
      <c r="A413" s="2"/>
    </row>
    <row r="414" spans="1:1" ht="14.25" customHeight="1">
      <c r="A414" s="2"/>
    </row>
    <row r="415" spans="1:1" ht="14.25" customHeight="1">
      <c r="A415" s="2"/>
    </row>
    <row r="416" spans="1:1" ht="14.25" customHeight="1">
      <c r="A416" s="2"/>
    </row>
    <row r="417" spans="1:1" ht="14.25" customHeight="1">
      <c r="A417" s="2"/>
    </row>
    <row r="418" spans="1:1" ht="14.25" customHeight="1">
      <c r="A418" s="2"/>
    </row>
    <row r="419" spans="1:1" ht="14.25" customHeight="1">
      <c r="A419" s="2"/>
    </row>
    <row r="420" spans="1:1" ht="14.25" customHeight="1">
      <c r="A420" s="2"/>
    </row>
    <row r="421" spans="1:1" ht="14.25" customHeight="1">
      <c r="A421" s="2"/>
    </row>
    <row r="422" spans="1:1" ht="14.25" customHeight="1">
      <c r="A422" s="2"/>
    </row>
    <row r="423" spans="1:1" ht="14.25" customHeight="1">
      <c r="A423" s="2"/>
    </row>
    <row r="424" spans="1:1" ht="14.25" customHeight="1">
      <c r="A424" s="2"/>
    </row>
    <row r="425" spans="1:1" ht="14.25" customHeight="1">
      <c r="A425" s="2"/>
    </row>
    <row r="426" spans="1:1" ht="14.25" customHeight="1">
      <c r="A426" s="2"/>
    </row>
    <row r="427" spans="1:1" ht="14.25" customHeight="1">
      <c r="A427" s="2"/>
    </row>
    <row r="428" spans="1:1" ht="14.25" customHeight="1">
      <c r="A428" s="2"/>
    </row>
    <row r="429" spans="1:1" ht="14.25" customHeight="1">
      <c r="A429" s="2"/>
    </row>
    <row r="430" spans="1:1" ht="14.25" customHeight="1">
      <c r="A430" s="2"/>
    </row>
    <row r="431" spans="1:1" ht="14.25" customHeight="1">
      <c r="A431" s="2"/>
    </row>
    <row r="432" spans="1:1" ht="14.25" customHeight="1">
      <c r="A432" s="2"/>
    </row>
    <row r="433" spans="1:1" ht="14.25" customHeight="1">
      <c r="A433" s="2"/>
    </row>
    <row r="434" spans="1:1" ht="14.25" customHeight="1">
      <c r="A434" s="2"/>
    </row>
    <row r="435" spans="1:1" ht="14.25" customHeight="1">
      <c r="A435" s="2"/>
    </row>
    <row r="436" spans="1:1" ht="14.25" customHeight="1">
      <c r="A436" s="2"/>
    </row>
    <row r="437" spans="1:1" ht="14.25" customHeight="1">
      <c r="A437" s="2"/>
    </row>
    <row r="438" spans="1:1" ht="14.25" customHeight="1">
      <c r="A438" s="2"/>
    </row>
    <row r="439" spans="1:1" ht="14.25" customHeight="1">
      <c r="A439" s="2"/>
    </row>
    <row r="440" spans="1:1" ht="14.25" customHeight="1">
      <c r="A440" s="2"/>
    </row>
    <row r="441" spans="1:1" ht="14.25" customHeight="1">
      <c r="A441" s="2"/>
    </row>
    <row r="442" spans="1:1" ht="14.25" customHeight="1">
      <c r="A442" s="2"/>
    </row>
    <row r="443" spans="1:1" ht="14.25" customHeight="1">
      <c r="A443" s="2"/>
    </row>
    <row r="444" spans="1:1" ht="14.25" customHeight="1">
      <c r="A444" s="2"/>
    </row>
    <row r="445" spans="1:1" ht="14.25" customHeight="1">
      <c r="A445" s="2"/>
    </row>
    <row r="446" spans="1:1" ht="14.25" customHeight="1">
      <c r="A446" s="2"/>
    </row>
    <row r="447" spans="1:1" ht="14.25" customHeight="1">
      <c r="A447" s="2"/>
    </row>
    <row r="448" spans="1:1" ht="14.25" customHeight="1">
      <c r="A448" s="2"/>
    </row>
    <row r="449" spans="1:1" ht="14.25" customHeight="1">
      <c r="A449" s="2"/>
    </row>
    <row r="450" spans="1:1" ht="14.25" customHeight="1">
      <c r="A450" s="2"/>
    </row>
    <row r="451" spans="1:1" ht="14.25" customHeight="1">
      <c r="A451" s="2"/>
    </row>
    <row r="452" spans="1:1" ht="14.25" customHeight="1">
      <c r="A452" s="2"/>
    </row>
    <row r="453" spans="1:1" ht="14.25" customHeight="1">
      <c r="A453" s="2"/>
    </row>
    <row r="454" spans="1:1" ht="14.25" customHeight="1">
      <c r="A454" s="2"/>
    </row>
    <row r="455" spans="1:1" ht="14.25" customHeight="1">
      <c r="A455" s="2"/>
    </row>
    <row r="456" spans="1:1" ht="14.25" customHeight="1">
      <c r="A456" s="2"/>
    </row>
    <row r="457" spans="1:1" ht="14.25" customHeight="1">
      <c r="A457" s="2"/>
    </row>
  </sheetData>
  <protectedRanges>
    <protectedRange sqref="E85:E86" name="Intervalo1_13_1_2_1_1_1"/>
  </protectedRanges>
  <mergeCells count="25">
    <mergeCell ref="C7:C9"/>
    <mergeCell ref="B7:B9"/>
    <mergeCell ref="A1:H1"/>
    <mergeCell ref="B3:C3"/>
    <mergeCell ref="D3:H3"/>
    <mergeCell ref="G7:H8"/>
    <mergeCell ref="A4:B4"/>
    <mergeCell ref="E7:E9"/>
    <mergeCell ref="A7:A9"/>
    <mergeCell ref="F7:F9"/>
    <mergeCell ref="F38:G38"/>
    <mergeCell ref="F60:G60"/>
    <mergeCell ref="F55:G55"/>
    <mergeCell ref="F48:G48"/>
    <mergeCell ref="D7:D9"/>
    <mergeCell ref="F19:G19"/>
    <mergeCell ref="F22:G22"/>
    <mergeCell ref="F26:G26"/>
    <mergeCell ref="F31:G31"/>
    <mergeCell ref="F16:G16"/>
    <mergeCell ref="C111:G111"/>
    <mergeCell ref="F101:G101"/>
    <mergeCell ref="F83:G83"/>
    <mergeCell ref="F80:G80"/>
    <mergeCell ref="F69:G69"/>
  </mergeCells>
  <phoneticPr fontId="0" type="noConversion"/>
  <printOptions horizontalCentered="1"/>
  <pageMargins left="0.78740157480314965" right="0.59055118110236227" top="0.78740157480314965" bottom="0.59055118110236227" header="0.11811023622047245" footer="0.47244094488188981"/>
  <pageSetup paperSize="9" scale="65" orientation="landscape" r:id="rId1"/>
  <headerFooter alignWithMargins="0">
    <oddHeader>&amp;RPágina &amp;P de &amp;N</oddHeader>
  </headerFooter>
  <rowBreaks count="3" manualBreakCount="3">
    <brk id="31" max="7" man="1"/>
    <brk id="54" max="7" man="1"/>
    <brk id="8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view="pageBreakPreview" zoomScale="78" zoomScaleSheetLayoutView="78" workbookViewId="0">
      <selection activeCell="D16" sqref="D16"/>
    </sheetView>
  </sheetViews>
  <sheetFormatPr defaultRowHeight="12.75"/>
  <cols>
    <col min="1" max="1" width="47.85546875" style="13" customWidth="1"/>
    <col min="2" max="2" width="17.7109375" style="13" customWidth="1"/>
    <col min="3" max="9" width="15.7109375" style="13" customWidth="1"/>
    <col min="10" max="10" width="19" style="13" customWidth="1"/>
    <col min="11" max="14" width="15.7109375" style="13" hidden="1" customWidth="1"/>
    <col min="15" max="15" width="15.7109375" style="13" customWidth="1"/>
    <col min="16" max="16" width="14.85546875" style="13" customWidth="1"/>
    <col min="17" max="16384" width="9.140625" style="13"/>
  </cols>
  <sheetData>
    <row r="1" spans="1:16" ht="50.1" customHeight="1">
      <c r="A1" s="472" t="s">
        <v>68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4"/>
    </row>
    <row r="2" spans="1:16" ht="50.1" customHeight="1">
      <c r="A2" s="475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7"/>
    </row>
    <row r="3" spans="1:16" ht="50.1" customHeight="1" thickBot="1">
      <c r="A3" s="478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80"/>
    </row>
    <row r="4" spans="1:16" ht="20.25" thickBot="1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8"/>
      <c r="P4" s="389"/>
    </row>
    <row r="5" spans="1:16" ht="16.5" customHeight="1">
      <c r="A5" s="371" t="s">
        <v>378</v>
      </c>
      <c r="B5" s="372"/>
      <c r="C5" s="372"/>
      <c r="D5" s="372"/>
      <c r="E5" s="373"/>
      <c r="F5" s="373"/>
      <c r="G5" s="373"/>
      <c r="H5" s="373"/>
      <c r="I5" s="374" t="s">
        <v>69</v>
      </c>
      <c r="J5" s="481" t="s">
        <v>370</v>
      </c>
      <c r="K5" s="481"/>
      <c r="L5" s="481"/>
      <c r="M5" s="481"/>
      <c r="N5" s="481"/>
      <c r="O5" s="375"/>
      <c r="P5" s="376"/>
    </row>
    <row r="6" spans="1:16" ht="21">
      <c r="A6" s="377" t="s">
        <v>379</v>
      </c>
      <c r="B6" s="378"/>
      <c r="C6" s="378"/>
      <c r="D6" s="378"/>
      <c r="E6" s="379"/>
      <c r="F6" s="379"/>
      <c r="G6" s="379"/>
      <c r="H6" s="379"/>
      <c r="I6" s="380" t="s">
        <v>70</v>
      </c>
      <c r="J6" s="482" t="s">
        <v>377</v>
      </c>
      <c r="K6" s="482"/>
      <c r="L6" s="482"/>
      <c r="M6" s="482"/>
      <c r="N6" s="482"/>
      <c r="O6" s="369"/>
      <c r="P6" s="370"/>
    </row>
    <row r="7" spans="1:16" ht="21.75" thickBot="1">
      <c r="A7" s="367"/>
      <c r="B7" s="368"/>
      <c r="C7" s="368"/>
      <c r="D7" s="368"/>
      <c r="E7" s="381" t="s">
        <v>371</v>
      </c>
      <c r="F7" s="382"/>
      <c r="G7" s="382"/>
      <c r="H7" s="382"/>
      <c r="I7" s="383" t="s">
        <v>71</v>
      </c>
      <c r="J7" s="483">
        <v>43661</v>
      </c>
      <c r="K7" s="483"/>
      <c r="L7" s="483"/>
      <c r="M7" s="483"/>
      <c r="N7" s="483"/>
      <c r="O7" s="384"/>
      <c r="P7" s="385"/>
    </row>
    <row r="8" spans="1:16" ht="20.25" thickBot="1">
      <c r="A8" s="486"/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388"/>
      <c r="P8" s="389"/>
    </row>
    <row r="9" spans="1:16" ht="20.25" thickBot="1">
      <c r="A9" s="484" t="s">
        <v>72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390"/>
      <c r="P9" s="391"/>
    </row>
    <row r="10" spans="1:16" ht="18">
      <c r="A10" s="392" t="s">
        <v>73</v>
      </c>
      <c r="B10" s="393" t="s">
        <v>74</v>
      </c>
      <c r="C10" s="393" t="s">
        <v>75</v>
      </c>
      <c r="D10" s="394" t="s">
        <v>76</v>
      </c>
      <c r="E10" s="393" t="s">
        <v>77</v>
      </c>
      <c r="F10" s="394" t="s">
        <v>76</v>
      </c>
      <c r="G10" s="393" t="s">
        <v>78</v>
      </c>
      <c r="H10" s="394" t="s">
        <v>76</v>
      </c>
      <c r="I10" s="393" t="s">
        <v>79</v>
      </c>
      <c r="J10" s="394" t="s">
        <v>76</v>
      </c>
      <c r="K10" s="393" t="s">
        <v>79</v>
      </c>
      <c r="L10" s="393" t="s">
        <v>76</v>
      </c>
      <c r="M10" s="393" t="s">
        <v>321</v>
      </c>
      <c r="N10" s="395" t="s">
        <v>76</v>
      </c>
      <c r="O10" s="396" t="s">
        <v>80</v>
      </c>
      <c r="P10" s="397" t="s">
        <v>76</v>
      </c>
    </row>
    <row r="11" spans="1:16" ht="18.75">
      <c r="A11" s="398" t="s">
        <v>372</v>
      </c>
      <c r="B11" s="399">
        <v>20328.419999999998</v>
      </c>
      <c r="C11" s="400">
        <v>10164.209999999999</v>
      </c>
      <c r="D11" s="400">
        <f>TRUNC((C11/$B11)*100,3)</f>
        <v>50</v>
      </c>
      <c r="E11" s="400">
        <v>10164.209999999999</v>
      </c>
      <c r="F11" s="400">
        <f>TRUNC((E11/$B11)*100,3)</f>
        <v>50</v>
      </c>
      <c r="G11" s="400">
        <v>0</v>
      </c>
      <c r="H11" s="400">
        <f>TRUNC((G11/$B11)*100,3)</f>
        <v>0</v>
      </c>
      <c r="I11" s="400">
        <v>0</v>
      </c>
      <c r="J11" s="400">
        <f>TRUNC((I11/$B11)*100,3)</f>
        <v>0</v>
      </c>
      <c r="K11" s="401">
        <f t="shared" ref="K11:K18" si="0">($B11*L11/100)</f>
        <v>5082.1049999999996</v>
      </c>
      <c r="L11" s="401">
        <v>25</v>
      </c>
      <c r="M11" s="402">
        <f t="shared" ref="M11:M18" si="1">($B11*N11/100)</f>
        <v>0</v>
      </c>
      <c r="N11" s="402">
        <v>0</v>
      </c>
      <c r="O11" s="400">
        <f>SUM(C11+E11+G11+I11)</f>
        <v>20328.419999999998</v>
      </c>
      <c r="P11" s="403">
        <f>(O11/$B$20*100)</f>
        <v>13.112921934443712</v>
      </c>
    </row>
    <row r="12" spans="1:16" ht="18.75">
      <c r="A12" s="398" t="s">
        <v>369</v>
      </c>
      <c r="B12" s="404">
        <v>68997.52</v>
      </c>
      <c r="C12" s="400">
        <v>22999.17</v>
      </c>
      <c r="D12" s="400">
        <v>33.33</v>
      </c>
      <c r="E12" s="400">
        <v>22999.17</v>
      </c>
      <c r="F12" s="400">
        <v>33.33</v>
      </c>
      <c r="G12" s="400">
        <v>22999.18</v>
      </c>
      <c r="H12" s="400">
        <v>33.33</v>
      </c>
      <c r="I12" s="400">
        <v>0</v>
      </c>
      <c r="J12" s="400">
        <f t="shared" ref="J12:J16" si="2">TRUNC((I12/$B12)*100,3)</f>
        <v>0</v>
      </c>
      <c r="K12" s="401">
        <f t="shared" si="0"/>
        <v>0</v>
      </c>
      <c r="L12" s="401">
        <v>0</v>
      </c>
      <c r="M12" s="402">
        <f t="shared" si="1"/>
        <v>0</v>
      </c>
      <c r="N12" s="402">
        <v>0</v>
      </c>
      <c r="O12" s="400">
        <f t="shared" ref="O12:O18" si="3">SUM(C12+E12+G12+I12)</f>
        <v>68997.51999999999</v>
      </c>
      <c r="P12" s="403">
        <f>(O12/$B$20*100)</f>
        <v>44.50710352453455</v>
      </c>
    </row>
    <row r="13" spans="1:16" ht="18.75">
      <c r="A13" s="405" t="s">
        <v>24</v>
      </c>
      <c r="B13" s="406">
        <f>[1]RESUMO!$I$20</f>
        <v>17597.829999999998</v>
      </c>
      <c r="C13" s="400">
        <v>0</v>
      </c>
      <c r="D13" s="400">
        <f t="shared" ref="D13:D18" si="4">TRUNC((C13/$B13)*100,3)</f>
        <v>0</v>
      </c>
      <c r="E13" s="400">
        <v>0</v>
      </c>
      <c r="F13" s="400">
        <f t="shared" ref="F13:F18" si="5">TRUNC((E13/$B13)*100,3)</f>
        <v>0</v>
      </c>
      <c r="G13" s="400">
        <v>8798.9150000000009</v>
      </c>
      <c r="H13" s="400">
        <v>50</v>
      </c>
      <c r="I13" s="400">
        <v>8798.9150000000009</v>
      </c>
      <c r="J13" s="400">
        <v>50</v>
      </c>
      <c r="K13" s="401">
        <f t="shared" si="0"/>
        <v>0</v>
      </c>
      <c r="L13" s="401">
        <v>0</v>
      </c>
      <c r="M13" s="402">
        <f t="shared" si="1"/>
        <v>0</v>
      </c>
      <c r="N13" s="402">
        <v>0</v>
      </c>
      <c r="O13" s="400">
        <f t="shared" si="3"/>
        <v>17597.830000000002</v>
      </c>
      <c r="P13" s="403">
        <f>ROUND(O13/$B$20*100,2)</f>
        <v>11.35</v>
      </c>
    </row>
    <row r="14" spans="1:16" ht="17.25" customHeight="1">
      <c r="A14" s="407" t="s">
        <v>373</v>
      </c>
      <c r="B14" s="420">
        <v>9580.43</v>
      </c>
      <c r="C14" s="400">
        <v>0</v>
      </c>
      <c r="D14" s="400">
        <f t="shared" si="4"/>
        <v>0</v>
      </c>
      <c r="E14" s="400">
        <v>9580.43</v>
      </c>
      <c r="F14" s="400">
        <f t="shared" si="5"/>
        <v>100</v>
      </c>
      <c r="G14" s="400">
        <v>0</v>
      </c>
      <c r="H14" s="400">
        <f t="shared" ref="H14:H18" si="6">TRUNC((G14/$B14)*100,3)</f>
        <v>0</v>
      </c>
      <c r="I14" s="400">
        <v>0</v>
      </c>
      <c r="J14" s="400">
        <f t="shared" si="2"/>
        <v>0</v>
      </c>
      <c r="K14" s="400">
        <f t="shared" si="0"/>
        <v>0</v>
      </c>
      <c r="L14" s="400">
        <v>0</v>
      </c>
      <c r="M14" s="400">
        <f t="shared" si="1"/>
        <v>0</v>
      </c>
      <c r="N14" s="400">
        <v>0</v>
      </c>
      <c r="O14" s="400">
        <f t="shared" si="3"/>
        <v>9580.43</v>
      </c>
      <c r="P14" s="403">
        <f>O14/$B$20*100</f>
        <v>6.1798915355154307</v>
      </c>
    </row>
    <row r="15" spans="1:16" ht="18.75">
      <c r="A15" s="398" t="s">
        <v>374</v>
      </c>
      <c r="B15" s="404">
        <v>2910.93</v>
      </c>
      <c r="C15" s="400">
        <v>0</v>
      </c>
      <c r="D15" s="400">
        <f t="shared" si="4"/>
        <v>0</v>
      </c>
      <c r="E15" s="400">
        <v>0</v>
      </c>
      <c r="F15" s="400">
        <f t="shared" si="5"/>
        <v>0</v>
      </c>
      <c r="G15" s="400">
        <v>0</v>
      </c>
      <c r="H15" s="400">
        <f t="shared" si="6"/>
        <v>0</v>
      </c>
      <c r="I15" s="400">
        <v>2910.93</v>
      </c>
      <c r="J15" s="400">
        <f t="shared" si="2"/>
        <v>100</v>
      </c>
      <c r="K15" s="401">
        <f t="shared" si="0"/>
        <v>0</v>
      </c>
      <c r="L15" s="401">
        <v>0</v>
      </c>
      <c r="M15" s="402">
        <f t="shared" si="1"/>
        <v>0</v>
      </c>
      <c r="N15" s="402">
        <v>0</v>
      </c>
      <c r="O15" s="400">
        <f t="shared" si="3"/>
        <v>2910.93</v>
      </c>
      <c r="P15" s="403">
        <f>O15/$B$20*100</f>
        <v>1.8777060807790391</v>
      </c>
    </row>
    <row r="16" spans="1:16" ht="18.75">
      <c r="A16" s="398" t="s">
        <v>380</v>
      </c>
      <c r="B16" s="399">
        <f>[1]RESUMO!$I$26</f>
        <v>13048.278000000002</v>
      </c>
      <c r="C16" s="400">
        <v>0</v>
      </c>
      <c r="D16" s="400">
        <f t="shared" si="4"/>
        <v>0</v>
      </c>
      <c r="E16" s="400">
        <v>0</v>
      </c>
      <c r="F16" s="400">
        <f t="shared" si="5"/>
        <v>0</v>
      </c>
      <c r="G16" s="400">
        <v>13048.28</v>
      </c>
      <c r="H16" s="400">
        <f t="shared" si="6"/>
        <v>100</v>
      </c>
      <c r="I16" s="400">
        <v>0</v>
      </c>
      <c r="J16" s="400">
        <f t="shared" si="2"/>
        <v>0</v>
      </c>
      <c r="K16" s="401">
        <f t="shared" si="0"/>
        <v>6524.139000000001</v>
      </c>
      <c r="L16" s="401">
        <v>50</v>
      </c>
      <c r="M16" s="402">
        <f t="shared" si="1"/>
        <v>0</v>
      </c>
      <c r="N16" s="402">
        <v>0</v>
      </c>
      <c r="O16" s="400">
        <f t="shared" si="3"/>
        <v>13048.28</v>
      </c>
      <c r="P16" s="403">
        <f>O16/$B$20*100</f>
        <v>8.4168409064139382</v>
      </c>
    </row>
    <row r="17" spans="1:16" ht="18.75">
      <c r="A17" s="398" t="s">
        <v>375</v>
      </c>
      <c r="B17" s="399">
        <v>13114.61</v>
      </c>
      <c r="C17" s="400">
        <v>0</v>
      </c>
      <c r="D17" s="400">
        <f t="shared" si="4"/>
        <v>0</v>
      </c>
      <c r="E17" s="400">
        <v>0</v>
      </c>
      <c r="F17" s="400">
        <f t="shared" si="5"/>
        <v>0</v>
      </c>
      <c r="G17" s="400">
        <v>0</v>
      </c>
      <c r="H17" s="400">
        <f t="shared" si="6"/>
        <v>0</v>
      </c>
      <c r="I17" s="400">
        <v>13114.61</v>
      </c>
      <c r="J17" s="400">
        <v>100</v>
      </c>
      <c r="K17" s="401">
        <f t="shared" si="0"/>
        <v>13114.61</v>
      </c>
      <c r="L17" s="401">
        <v>100</v>
      </c>
      <c r="M17" s="402">
        <f t="shared" si="1"/>
        <v>0</v>
      </c>
      <c r="N17" s="402"/>
      <c r="O17" s="400">
        <f t="shared" si="3"/>
        <v>13114.61</v>
      </c>
      <c r="P17" s="403">
        <f>O17/$B$20*100</f>
        <v>8.4596273163716056</v>
      </c>
    </row>
    <row r="18" spans="1:16" ht="18.75">
      <c r="A18" s="398" t="s">
        <v>376</v>
      </c>
      <c r="B18" s="404">
        <v>9447.85</v>
      </c>
      <c r="C18" s="400">
        <v>0</v>
      </c>
      <c r="D18" s="400">
        <f t="shared" si="4"/>
        <v>0</v>
      </c>
      <c r="E18" s="400">
        <v>0</v>
      </c>
      <c r="F18" s="400">
        <f t="shared" si="5"/>
        <v>0</v>
      </c>
      <c r="G18" s="400">
        <v>0</v>
      </c>
      <c r="H18" s="400">
        <f t="shared" si="6"/>
        <v>0</v>
      </c>
      <c r="I18" s="400">
        <v>9447.85</v>
      </c>
      <c r="J18" s="400">
        <v>100</v>
      </c>
      <c r="K18" s="401">
        <f t="shared" si="0"/>
        <v>0</v>
      </c>
      <c r="L18" s="401">
        <v>0</v>
      </c>
      <c r="M18" s="402">
        <f t="shared" si="1"/>
        <v>0</v>
      </c>
      <c r="N18" s="402">
        <v>0</v>
      </c>
      <c r="O18" s="400">
        <f t="shared" si="3"/>
        <v>9447.85</v>
      </c>
      <c r="P18" s="403">
        <f>O18/$B$20*100</f>
        <v>6.0943703198937271</v>
      </c>
    </row>
    <row r="19" spans="1:16" ht="19.5" thickBot="1">
      <c r="A19" s="408" t="s">
        <v>83</v>
      </c>
      <c r="B19" s="409">
        <f>TRUNC(SUM(B11:B18),2)</f>
        <v>155025.85999999999</v>
      </c>
      <c r="C19" s="410">
        <f>SUM(C11:C18)</f>
        <v>33163.379999999997</v>
      </c>
      <c r="D19" s="411">
        <f>TRUNC((C19/$B$20)*100,2)</f>
        <v>21.39</v>
      </c>
      <c r="E19" s="410">
        <f>SUM(E11:E18)</f>
        <v>42743.81</v>
      </c>
      <c r="F19" s="411">
        <f>(E19/$B$20)*100</f>
        <v>27.572051527403236</v>
      </c>
      <c r="G19" s="410">
        <f>SUM(G11:G18)</f>
        <v>44846.375</v>
      </c>
      <c r="H19" s="411">
        <f>(G19/$B$20)*100</f>
        <v>28.928318797908947</v>
      </c>
      <c r="I19" s="410">
        <f>SUM(I11:I18)</f>
        <v>34272.305</v>
      </c>
      <c r="J19" s="412">
        <v>11.29</v>
      </c>
      <c r="K19" s="410">
        <f>TRUNC(SUM(K11:K18),2)</f>
        <v>24720.85</v>
      </c>
      <c r="L19" s="411">
        <f>(K19/$B$20)*100</f>
        <v>15.946275027921148</v>
      </c>
      <c r="M19" s="412">
        <f>TRUNC(SUM(M11:M18),2)</f>
        <v>0</v>
      </c>
      <c r="N19" s="411">
        <f>(M19/$B$20)*100</f>
        <v>0</v>
      </c>
      <c r="O19" s="413">
        <f>SUM(O11+O12+O13+O14+O15+O16+O17+O18)-0.01</f>
        <v>155025.85999999996</v>
      </c>
      <c r="P19" s="413">
        <f>SUM(P11:P18)</f>
        <v>99.998461617951989</v>
      </c>
    </row>
    <row r="20" spans="1:16" ht="19.5" thickBot="1">
      <c r="A20" s="408" t="s">
        <v>84</v>
      </c>
      <c r="B20" s="414">
        <f>SUM(B19:B19)</f>
        <v>155025.85999999999</v>
      </c>
      <c r="C20" s="415">
        <f>SUM(C19:C19)</f>
        <v>33163.379999999997</v>
      </c>
      <c r="D20" s="416">
        <f>(C20/$B$20)*100</f>
        <v>21.392159991887805</v>
      </c>
      <c r="E20" s="415">
        <f>SUM(C20,E19)</f>
        <v>75907.19</v>
      </c>
      <c r="F20" s="416">
        <f>F19+D20</f>
        <v>48.964211519291041</v>
      </c>
      <c r="G20" s="415">
        <f>SUM(E20,G19)</f>
        <v>120753.565</v>
      </c>
      <c r="H20" s="416">
        <f>H19+F20</f>
        <v>77.892530317199984</v>
      </c>
      <c r="I20" s="415">
        <f>SUM(G20,I19)</f>
        <v>155025.87</v>
      </c>
      <c r="J20" s="417">
        <f>J19+H20</f>
        <v>89.182530317199991</v>
      </c>
      <c r="K20" s="415">
        <f>SUM(K19:K19)</f>
        <v>24720.85</v>
      </c>
      <c r="L20" s="416">
        <f>L19+H20</f>
        <v>93.838805345121131</v>
      </c>
      <c r="M20" s="417">
        <f>SUM(M19:M19)</f>
        <v>0</v>
      </c>
      <c r="N20" s="416">
        <f>N19+L20</f>
        <v>93.838805345121131</v>
      </c>
      <c r="O20" s="419">
        <f>SUM(O19:O19)</f>
        <v>155025.85999999996</v>
      </c>
      <c r="P20" s="418">
        <f>(B20/O20)*100</f>
        <v>100.00000000000003</v>
      </c>
    </row>
    <row r="21" spans="1:16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</row>
    <row r="22" spans="1:16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</row>
  </sheetData>
  <mergeCells count="6">
    <mergeCell ref="A1:P3"/>
    <mergeCell ref="J5:N5"/>
    <mergeCell ref="J6:N6"/>
    <mergeCell ref="J7:N7"/>
    <mergeCell ref="A9:N9"/>
    <mergeCell ref="A8:N8"/>
  </mergeCells>
  <printOptions horizontalCentered="1"/>
  <pageMargins left="0" right="0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5"/>
  <sheetViews>
    <sheetView showOutlineSymbols="0" view="pageBreakPreview" zoomScale="70" zoomScaleNormal="65" zoomScaleSheetLayoutView="70" workbookViewId="0">
      <pane xSplit="10" ySplit="9" topLeftCell="K10" activePane="bottomRight" state="frozen"/>
      <selection activeCell="F23" sqref="F23"/>
      <selection pane="topRight" activeCell="F23" sqref="F23"/>
      <selection pane="bottomLeft" activeCell="F23" sqref="F23"/>
      <selection pane="bottomRight" activeCell="H201" sqref="H201"/>
    </sheetView>
  </sheetViews>
  <sheetFormatPr defaultRowHeight="14.25" customHeight="1"/>
  <cols>
    <col min="1" max="1" width="8.85546875" style="3" customWidth="1"/>
    <col min="2" max="2" width="29.42578125" style="6" customWidth="1"/>
    <col min="3" max="3" width="90.7109375" customWidth="1"/>
    <col min="4" max="4" width="9.42578125" style="6" customWidth="1"/>
    <col min="5" max="5" width="16.5703125" style="6" customWidth="1"/>
    <col min="6" max="6" width="15.85546875" style="218" customWidth="1"/>
    <col min="7" max="7" width="12.7109375" style="5" customWidth="1"/>
    <col min="8" max="8" width="26.5703125" style="5" customWidth="1"/>
    <col min="9" max="9" width="3.85546875" hidden="1" customWidth="1"/>
    <col min="10" max="10" width="4.28515625" customWidth="1"/>
    <col min="11" max="11" width="16.140625" style="1" customWidth="1"/>
    <col min="12" max="12" width="12" style="1" bestFit="1" customWidth="1"/>
    <col min="13" max="13" width="9.140625" style="1"/>
    <col min="14" max="14" width="12" style="1" bestFit="1" customWidth="1"/>
    <col min="15" max="15" width="10" style="1" bestFit="1" customWidth="1"/>
    <col min="16" max="16384" width="9.140625" style="1"/>
  </cols>
  <sheetData>
    <row r="1" spans="1:13" ht="36" customHeight="1">
      <c r="A1" s="489" t="s">
        <v>68</v>
      </c>
      <c r="B1" s="489"/>
      <c r="C1" s="489"/>
      <c r="D1" s="489"/>
      <c r="E1" s="489"/>
      <c r="F1" s="489"/>
      <c r="G1" s="489"/>
      <c r="H1" s="489"/>
    </row>
    <row r="2" spans="1:13" ht="34.5" customHeight="1">
      <c r="A2" s="183" t="s">
        <v>290</v>
      </c>
      <c r="B2" s="184"/>
      <c r="C2" s="183"/>
      <c r="D2" s="185"/>
      <c r="E2" s="185"/>
      <c r="F2" s="216"/>
      <c r="G2" s="185"/>
      <c r="H2" s="185"/>
    </row>
    <row r="3" spans="1:13" ht="30" customHeight="1">
      <c r="A3" s="49" t="s">
        <v>35</v>
      </c>
      <c r="B3" s="456" t="s">
        <v>291</v>
      </c>
      <c r="C3" s="456"/>
      <c r="D3" s="490" t="s">
        <v>274</v>
      </c>
      <c r="E3" s="490"/>
      <c r="F3" s="490"/>
      <c r="G3" s="490"/>
      <c r="H3" s="490"/>
    </row>
    <row r="4" spans="1:13" ht="23.25" customHeight="1">
      <c r="A4" s="462" t="s">
        <v>101</v>
      </c>
      <c r="B4" s="462"/>
      <c r="C4" s="49"/>
      <c r="D4" s="186"/>
      <c r="E4" s="188" t="s">
        <v>363</v>
      </c>
      <c r="F4" s="217"/>
      <c r="G4" s="189"/>
      <c r="H4" s="189"/>
    </row>
    <row r="5" spans="1:13" ht="27" customHeight="1">
      <c r="A5" s="210" t="s">
        <v>218</v>
      </c>
      <c r="B5" s="211"/>
      <c r="C5" s="49"/>
      <c r="D5" s="190" t="s">
        <v>210</v>
      </c>
      <c r="E5" s="191">
        <v>43231</v>
      </c>
      <c r="G5" s="192" t="s">
        <v>18</v>
      </c>
      <c r="H5" s="193">
        <v>0.25</v>
      </c>
    </row>
    <row r="6" spans="1:13" ht="22.5" customHeight="1" thickBot="1">
      <c r="A6" s="212" t="s">
        <v>219</v>
      </c>
      <c r="B6" s="213"/>
      <c r="C6" s="212"/>
      <c r="D6" s="46"/>
      <c r="E6" s="46"/>
      <c r="F6" s="47"/>
      <c r="G6" s="48"/>
      <c r="H6" s="31"/>
      <c r="K6" s="9"/>
    </row>
    <row r="7" spans="1:13" ht="14.25" customHeight="1">
      <c r="A7" s="466" t="s">
        <v>1</v>
      </c>
      <c r="B7" s="452" t="s">
        <v>8</v>
      </c>
      <c r="C7" s="449" t="s">
        <v>2</v>
      </c>
      <c r="D7" s="444" t="s">
        <v>6</v>
      </c>
      <c r="E7" s="469" t="s">
        <v>5</v>
      </c>
      <c r="F7" s="463" t="s">
        <v>3</v>
      </c>
      <c r="G7" s="458" t="s">
        <v>7</v>
      </c>
      <c r="H7" s="459"/>
    </row>
    <row r="8" spans="1:13" ht="7.5" customHeight="1" thickBot="1">
      <c r="A8" s="467"/>
      <c r="B8" s="453"/>
      <c r="C8" s="450"/>
      <c r="D8" s="445"/>
      <c r="E8" s="470"/>
      <c r="F8" s="464"/>
      <c r="G8" s="460"/>
      <c r="H8" s="461"/>
    </row>
    <row r="9" spans="1:13" ht="28.5" customHeight="1" thickBot="1">
      <c r="A9" s="468"/>
      <c r="B9" s="454"/>
      <c r="C9" s="451"/>
      <c r="D9" s="446"/>
      <c r="E9" s="471"/>
      <c r="F9" s="465"/>
      <c r="G9" s="50" t="s">
        <v>88</v>
      </c>
      <c r="H9" s="32" t="s">
        <v>4</v>
      </c>
    </row>
    <row r="10" spans="1:13" ht="15.75">
      <c r="A10" s="293" t="s">
        <v>36</v>
      </c>
      <c r="B10" s="294"/>
      <c r="C10" s="295" t="s">
        <v>221</v>
      </c>
      <c r="D10" s="296"/>
      <c r="E10" s="296"/>
      <c r="F10" s="297"/>
      <c r="G10" s="298"/>
      <c r="H10" s="299"/>
    </row>
    <row r="11" spans="1:13" ht="15">
      <c r="A11" s="249" t="s">
        <v>38</v>
      </c>
      <c r="B11" s="300">
        <v>90776</v>
      </c>
      <c r="C11" s="244" t="s">
        <v>222</v>
      </c>
      <c r="D11" s="238" t="s">
        <v>223</v>
      </c>
      <c r="E11" s="301">
        <v>100</v>
      </c>
      <c r="F11" s="302">
        <v>20.46</v>
      </c>
      <c r="G11" s="253">
        <f>ROUND(F11*((1+$H$5)*(1+$G$4)),2)</f>
        <v>25.58</v>
      </c>
      <c r="H11" s="254">
        <f>ROUND((E11*G11),2)</f>
        <v>2558</v>
      </c>
      <c r="I11" s="105">
        <f>ROUND((G11*H11),2)</f>
        <v>65433.64</v>
      </c>
      <c r="J11" s="105">
        <f>ROUND((H11*I11),2)</f>
        <v>167379251.12</v>
      </c>
      <c r="K11" s="105"/>
    </row>
    <row r="12" spans="1:13" ht="15">
      <c r="A12" s="249" t="s">
        <v>104</v>
      </c>
      <c r="B12" s="300">
        <v>90777</v>
      </c>
      <c r="C12" s="244" t="s">
        <v>241</v>
      </c>
      <c r="D12" s="238" t="s">
        <v>223</v>
      </c>
      <c r="E12" s="301">
        <v>50</v>
      </c>
      <c r="F12" s="303">
        <v>80.760000000000005</v>
      </c>
      <c r="G12" s="253">
        <f>ROUND(F12*((1+$H$5)*(1+$G$4)),2)</f>
        <v>100.95</v>
      </c>
      <c r="H12" s="254">
        <f>ROUND((E12*G12),2)</f>
        <v>5047.5</v>
      </c>
    </row>
    <row r="13" spans="1:13" ht="15.75">
      <c r="A13" s="292"/>
      <c r="B13" s="304"/>
      <c r="C13" s="305"/>
      <c r="D13" s="233"/>
      <c r="E13" s="233"/>
      <c r="F13" s="234"/>
      <c r="G13" s="306"/>
      <c r="H13" s="307">
        <f>SUM(H11:H12)</f>
        <v>7605.5</v>
      </c>
    </row>
    <row r="14" spans="1:13" ht="20.25" customHeight="1">
      <c r="A14" s="230" t="s">
        <v>39</v>
      </c>
      <c r="B14" s="231"/>
      <c r="C14" s="232" t="s">
        <v>103</v>
      </c>
      <c r="D14" s="233"/>
      <c r="E14" s="233"/>
      <c r="F14" s="234"/>
      <c r="G14" s="235"/>
      <c r="H14" s="236"/>
    </row>
    <row r="15" spans="1:13" ht="14.25" customHeight="1">
      <c r="A15" s="237" t="s">
        <v>41</v>
      </c>
      <c r="B15" s="238">
        <v>97622</v>
      </c>
      <c r="C15" s="239" t="s">
        <v>86</v>
      </c>
      <c r="D15" s="238" t="s">
        <v>87</v>
      </c>
      <c r="E15" s="240">
        <v>6.95</v>
      </c>
      <c r="F15" s="241">
        <v>36.6</v>
      </c>
      <c r="G15" s="242">
        <f t="shared" ref="G15:G22" si="0">ROUND(F15*((1+$H$5)*(1+$G$4)),2)</f>
        <v>45.75</v>
      </c>
      <c r="H15" s="243">
        <f t="shared" ref="H15:H22" si="1">ROUND((E15*G15),2)</f>
        <v>317.95999999999998</v>
      </c>
      <c r="M15" s="1" t="s">
        <v>85</v>
      </c>
    </row>
    <row r="16" spans="1:13" ht="34.5" customHeight="1">
      <c r="A16" s="237" t="s">
        <v>225</v>
      </c>
      <c r="B16" s="238">
        <v>97634</v>
      </c>
      <c r="C16" s="244" t="s">
        <v>257</v>
      </c>
      <c r="D16" s="238" t="s">
        <v>258</v>
      </c>
      <c r="E16" s="240">
        <v>341.62</v>
      </c>
      <c r="F16" s="241">
        <v>7.34</v>
      </c>
      <c r="G16" s="242">
        <f t="shared" si="0"/>
        <v>9.18</v>
      </c>
      <c r="H16" s="243">
        <f t="shared" si="1"/>
        <v>3136.07</v>
      </c>
    </row>
    <row r="17" spans="1:12" ht="32.25" customHeight="1">
      <c r="A17" s="237" t="s">
        <v>226</v>
      </c>
      <c r="B17" s="238">
        <v>97644</v>
      </c>
      <c r="C17" s="244" t="s">
        <v>259</v>
      </c>
      <c r="D17" s="238" t="s">
        <v>258</v>
      </c>
      <c r="E17" s="240">
        <v>19.95</v>
      </c>
      <c r="F17" s="241">
        <v>5.91</v>
      </c>
      <c r="G17" s="242">
        <f t="shared" si="0"/>
        <v>7.39</v>
      </c>
      <c r="H17" s="243">
        <f t="shared" si="1"/>
        <v>147.43</v>
      </c>
    </row>
    <row r="18" spans="1:12" ht="33" hidden="1" customHeight="1">
      <c r="A18" s="308" t="s">
        <v>227</v>
      </c>
      <c r="B18" s="258">
        <v>97645</v>
      </c>
      <c r="C18" s="260" t="s">
        <v>260</v>
      </c>
      <c r="D18" s="258" t="s">
        <v>258</v>
      </c>
      <c r="E18" s="328"/>
      <c r="F18" s="311">
        <v>17.399999999999999</v>
      </c>
      <c r="G18" s="312">
        <f t="shared" si="0"/>
        <v>21.75</v>
      </c>
      <c r="H18" s="259">
        <f t="shared" si="1"/>
        <v>0</v>
      </c>
    </row>
    <row r="19" spans="1:12" ht="13.5" hidden="1" customHeight="1">
      <c r="A19" s="308" t="s">
        <v>225</v>
      </c>
      <c r="B19" s="258">
        <v>85334</v>
      </c>
      <c r="C19" s="309" t="s">
        <v>105</v>
      </c>
      <c r="D19" s="258" t="s">
        <v>89</v>
      </c>
      <c r="E19" s="310"/>
      <c r="F19" s="311">
        <v>13.85</v>
      </c>
      <c r="G19" s="312">
        <f t="shared" si="0"/>
        <v>17.309999999999999</v>
      </c>
      <c r="H19" s="259">
        <f t="shared" si="1"/>
        <v>0</v>
      </c>
    </row>
    <row r="20" spans="1:12" ht="13.5" hidden="1" customHeight="1">
      <c r="A20" s="308" t="s">
        <v>227</v>
      </c>
      <c r="B20" s="258">
        <v>85333</v>
      </c>
      <c r="C20" s="309" t="s">
        <v>109</v>
      </c>
      <c r="D20" s="258" t="s">
        <v>31</v>
      </c>
      <c r="E20" s="310"/>
      <c r="F20" s="311">
        <v>15.64</v>
      </c>
      <c r="G20" s="312">
        <f t="shared" si="0"/>
        <v>19.55</v>
      </c>
      <c r="H20" s="259">
        <f t="shared" si="1"/>
        <v>0</v>
      </c>
    </row>
    <row r="21" spans="1:12" ht="30" hidden="1" customHeight="1">
      <c r="A21" s="308" t="s">
        <v>228</v>
      </c>
      <c r="B21" s="258" t="s">
        <v>111</v>
      </c>
      <c r="C21" s="309" t="s">
        <v>161</v>
      </c>
      <c r="D21" s="258" t="s">
        <v>89</v>
      </c>
      <c r="E21" s="310"/>
      <c r="F21" s="311">
        <v>6.92</v>
      </c>
      <c r="G21" s="262">
        <f t="shared" si="0"/>
        <v>8.65</v>
      </c>
      <c r="H21" s="263">
        <f t="shared" si="1"/>
        <v>0</v>
      </c>
    </row>
    <row r="22" spans="1:12" ht="30" customHeight="1">
      <c r="A22" s="237"/>
      <c r="B22" s="238">
        <v>97645</v>
      </c>
      <c r="C22" s="245" t="s">
        <v>355</v>
      </c>
      <c r="D22" s="238" t="s">
        <v>258</v>
      </c>
      <c r="E22" s="256">
        <v>8</v>
      </c>
      <c r="F22" s="241">
        <v>17.399999999999999</v>
      </c>
      <c r="G22" s="253">
        <f t="shared" si="0"/>
        <v>21.75</v>
      </c>
      <c r="H22" s="254">
        <f t="shared" si="1"/>
        <v>174</v>
      </c>
    </row>
    <row r="23" spans="1:12" ht="30" customHeight="1">
      <c r="A23" s="237"/>
      <c r="B23" s="238">
        <v>97647</v>
      </c>
      <c r="C23" s="245" t="s">
        <v>309</v>
      </c>
      <c r="D23" s="238" t="s">
        <v>258</v>
      </c>
      <c r="E23" s="256">
        <v>469.55</v>
      </c>
      <c r="F23" s="241">
        <v>2.12</v>
      </c>
      <c r="G23" s="253">
        <f t="shared" ref="G23:G28" si="2">ROUND(F23*((1+$H$5)*(1+$G$4)),2)</f>
        <v>2.65</v>
      </c>
      <c r="H23" s="254">
        <f t="shared" ref="H23:H28" si="3">ROUND((E23*G23),2)</f>
        <v>1244.31</v>
      </c>
    </row>
    <row r="24" spans="1:12" ht="30" customHeight="1">
      <c r="A24" s="237" t="s">
        <v>322</v>
      </c>
      <c r="B24" s="238">
        <v>97663</v>
      </c>
      <c r="C24" s="245" t="s">
        <v>292</v>
      </c>
      <c r="D24" s="238" t="s">
        <v>298</v>
      </c>
      <c r="E24" s="256">
        <v>12</v>
      </c>
      <c r="F24" s="241">
        <v>7.97</v>
      </c>
      <c r="G24" s="253">
        <f t="shared" si="2"/>
        <v>9.9600000000000009</v>
      </c>
      <c r="H24" s="254">
        <f t="shared" si="3"/>
        <v>119.52</v>
      </c>
    </row>
    <row r="25" spans="1:12" ht="30" customHeight="1">
      <c r="A25" s="237" t="s">
        <v>323</v>
      </c>
      <c r="B25" s="238">
        <v>97666</v>
      </c>
      <c r="C25" s="245" t="s">
        <v>345</v>
      </c>
      <c r="D25" s="238" t="s">
        <v>297</v>
      </c>
      <c r="E25" s="256">
        <v>10</v>
      </c>
      <c r="F25" s="241">
        <v>5.8</v>
      </c>
      <c r="G25" s="253">
        <f t="shared" si="2"/>
        <v>7.25</v>
      </c>
      <c r="H25" s="254">
        <f t="shared" si="3"/>
        <v>72.5</v>
      </c>
    </row>
    <row r="26" spans="1:12" ht="33.75" customHeight="1">
      <c r="A26" s="237" t="s">
        <v>324</v>
      </c>
      <c r="B26" s="238">
        <v>97664</v>
      </c>
      <c r="C26" s="289" t="s">
        <v>366</v>
      </c>
      <c r="D26" s="238" t="s">
        <v>297</v>
      </c>
      <c r="E26" s="238">
        <v>5</v>
      </c>
      <c r="F26" s="241">
        <v>0.98</v>
      </c>
      <c r="G26" s="253">
        <f t="shared" si="2"/>
        <v>1.23</v>
      </c>
      <c r="H26" s="254">
        <f t="shared" si="3"/>
        <v>6.15</v>
      </c>
    </row>
    <row r="27" spans="1:12" ht="33.75" customHeight="1">
      <c r="A27" s="237" t="s">
        <v>325</v>
      </c>
      <c r="B27" s="238">
        <v>97650</v>
      </c>
      <c r="C27" s="289" t="s">
        <v>351</v>
      </c>
      <c r="D27" s="238" t="s">
        <v>9</v>
      </c>
      <c r="E27" s="238">
        <v>140.86000000000001</v>
      </c>
      <c r="F27" s="241">
        <v>4.57</v>
      </c>
      <c r="G27" s="253">
        <f t="shared" si="2"/>
        <v>5.71</v>
      </c>
      <c r="H27" s="254">
        <f>ROUND((E27*G27),2)</f>
        <v>804.31</v>
      </c>
    </row>
    <row r="28" spans="1:12" ht="33.75" customHeight="1">
      <c r="A28" s="237" t="s">
        <v>326</v>
      </c>
      <c r="B28" s="238">
        <v>97631</v>
      </c>
      <c r="C28" s="289" t="s">
        <v>346</v>
      </c>
      <c r="D28" s="238" t="s">
        <v>258</v>
      </c>
      <c r="E28" s="238">
        <v>97.79</v>
      </c>
      <c r="F28" s="241">
        <v>2.12</v>
      </c>
      <c r="G28" s="253">
        <f t="shared" si="2"/>
        <v>2.65</v>
      </c>
      <c r="H28" s="254">
        <f t="shared" si="3"/>
        <v>259.14</v>
      </c>
    </row>
    <row r="29" spans="1:12" ht="33.75" customHeight="1">
      <c r="A29" s="237" t="s">
        <v>342</v>
      </c>
      <c r="B29" s="238">
        <v>97640</v>
      </c>
      <c r="C29" s="289" t="s">
        <v>350</v>
      </c>
      <c r="D29" s="238" t="s">
        <v>9</v>
      </c>
      <c r="E29" s="238">
        <v>326.48</v>
      </c>
      <c r="F29" s="241">
        <v>1</v>
      </c>
      <c r="G29" s="253">
        <f>ROUND(F29*((1+$H$5)*(1+$G$4)),2)</f>
        <v>1.25</v>
      </c>
      <c r="H29" s="254">
        <f>ROUND((E29*G29),2)</f>
        <v>408.1</v>
      </c>
    </row>
    <row r="30" spans="1:12" ht="20.25" customHeight="1">
      <c r="A30" s="237"/>
      <c r="B30" s="313"/>
      <c r="C30" s="314"/>
      <c r="D30" s="313"/>
      <c r="E30" s="313"/>
      <c r="F30" s="315"/>
      <c r="G30" s="306"/>
      <c r="H30" s="276">
        <f>SUM(H15:J29)</f>
        <v>6689.4900000000007</v>
      </c>
    </row>
    <row r="31" spans="1:12" s="14" customFormat="1" ht="20.25" customHeight="1">
      <c r="A31" s="230" t="s">
        <v>43</v>
      </c>
      <c r="B31" s="231"/>
      <c r="C31" s="232" t="s">
        <v>37</v>
      </c>
      <c r="D31" s="233"/>
      <c r="E31" s="233"/>
      <c r="F31" s="234"/>
      <c r="G31" s="290"/>
      <c r="H31" s="316"/>
      <c r="I31" s="13"/>
      <c r="J31" s="13"/>
    </row>
    <row r="32" spans="1:12" s="38" customFormat="1" ht="15">
      <c r="A32" s="249" t="s">
        <v>44</v>
      </c>
      <c r="B32" s="238" t="s">
        <v>62</v>
      </c>
      <c r="C32" s="291" t="s">
        <v>264</v>
      </c>
      <c r="D32" s="238" t="s">
        <v>89</v>
      </c>
      <c r="E32" s="317">
        <v>4.5</v>
      </c>
      <c r="F32" s="241">
        <v>468.66</v>
      </c>
      <c r="G32" s="242">
        <f>TRUNC(F32*((1+$G$6)*(1+$H$5)),2)</f>
        <v>585.82000000000005</v>
      </c>
      <c r="H32" s="243">
        <f>TRUNC((E32*G32),2)</f>
        <v>2636.19</v>
      </c>
      <c r="I32" s="37"/>
      <c r="J32" s="37"/>
      <c r="L32" s="39"/>
    </row>
    <row r="33" spans="1:13" s="38" customFormat="1" ht="15" hidden="1">
      <c r="A33" s="249" t="s">
        <v>243</v>
      </c>
      <c r="B33" s="238"/>
      <c r="C33" s="291" t="s">
        <v>242</v>
      </c>
      <c r="D33" s="238"/>
      <c r="E33" s="238"/>
      <c r="F33" s="241"/>
      <c r="G33" s="242"/>
      <c r="H33" s="243"/>
      <c r="I33" s="37"/>
      <c r="J33" s="37"/>
      <c r="L33" s="39"/>
    </row>
    <row r="34" spans="1:13" s="38" customFormat="1" ht="15" hidden="1">
      <c r="A34" s="249" t="s">
        <v>244</v>
      </c>
      <c r="B34" s="238"/>
      <c r="C34" s="291" t="s">
        <v>245</v>
      </c>
      <c r="D34" s="238"/>
      <c r="E34" s="238"/>
      <c r="F34" s="241"/>
      <c r="G34" s="242"/>
      <c r="H34" s="243"/>
      <c r="I34" s="37"/>
      <c r="J34" s="37"/>
      <c r="L34" s="39"/>
    </row>
    <row r="35" spans="1:13" s="38" customFormat="1" ht="15">
      <c r="A35" s="249"/>
      <c r="B35" s="238"/>
      <c r="C35" s="291"/>
      <c r="D35" s="238"/>
      <c r="E35" s="238"/>
      <c r="F35" s="241"/>
      <c r="G35" s="242"/>
      <c r="H35" s="243"/>
      <c r="I35" s="37"/>
      <c r="J35" s="37"/>
      <c r="L35" s="39"/>
    </row>
    <row r="36" spans="1:13" s="14" customFormat="1" ht="15.75">
      <c r="A36" s="249"/>
      <c r="B36" s="238"/>
      <c r="C36" s="318"/>
      <c r="D36" s="319"/>
      <c r="E36" s="319"/>
      <c r="F36" s="320"/>
      <c r="G36" s="306"/>
      <c r="H36" s="276">
        <f>SUM(H32:H32)</f>
        <v>2636.19</v>
      </c>
      <c r="I36" s="13"/>
      <c r="J36" s="13"/>
    </row>
    <row r="37" spans="1:13" s="14" customFormat="1" ht="15.75" hidden="1">
      <c r="A37" s="230" t="s">
        <v>11</v>
      </c>
      <c r="B37" s="255"/>
      <c r="C37" s="331" t="s">
        <v>40</v>
      </c>
      <c r="D37" s="319"/>
      <c r="E37" s="319"/>
      <c r="F37" s="320"/>
      <c r="G37" s="306"/>
      <c r="H37" s="276"/>
      <c r="I37" s="13"/>
      <c r="J37" s="13"/>
    </row>
    <row r="38" spans="1:13" s="14" customFormat="1" ht="15" hidden="1">
      <c r="A38" s="237" t="s">
        <v>45</v>
      </c>
      <c r="B38" s="250">
        <v>55835</v>
      </c>
      <c r="C38" s="291" t="s">
        <v>42</v>
      </c>
      <c r="D38" s="238" t="s">
        <v>87</v>
      </c>
      <c r="E38" s="317"/>
      <c r="F38" s="320">
        <v>48.47</v>
      </c>
      <c r="G38" s="242">
        <f>TRUNC(F38*((1+$G$6)*(1+$H$5)),2)</f>
        <v>60.58</v>
      </c>
      <c r="H38" s="243">
        <f>TRUNC((E38*G38),2)</f>
        <v>0</v>
      </c>
      <c r="I38" s="13"/>
      <c r="J38" s="13"/>
    </row>
    <row r="39" spans="1:13" s="14" customFormat="1" ht="15" hidden="1">
      <c r="A39" s="237"/>
      <c r="B39" s="250"/>
      <c r="C39" s="291"/>
      <c r="D39" s="238"/>
      <c r="E39" s="238"/>
      <c r="F39" s="320"/>
      <c r="G39" s="242"/>
      <c r="H39" s="243"/>
      <c r="I39" s="13"/>
      <c r="J39" s="13"/>
    </row>
    <row r="40" spans="1:13" s="14" customFormat="1" ht="15.75" hidden="1">
      <c r="A40" s="230"/>
      <c r="B40" s="319"/>
      <c r="C40" s="318"/>
      <c r="D40" s="319"/>
      <c r="E40" s="319"/>
      <c r="F40" s="320"/>
      <c r="G40" s="306"/>
      <c r="H40" s="276">
        <f>SUM(H38:H38)</f>
        <v>0</v>
      </c>
      <c r="I40" s="13"/>
      <c r="J40" s="13"/>
    </row>
    <row r="41" spans="1:13" s="14" customFormat="1" ht="15.75" hidden="1">
      <c r="A41" s="230" t="s">
        <v>12</v>
      </c>
      <c r="B41" s="255"/>
      <c r="C41" s="332" t="s">
        <v>156</v>
      </c>
      <c r="D41" s="319"/>
      <c r="E41" s="319"/>
      <c r="F41" s="320"/>
      <c r="G41" s="306"/>
      <c r="H41" s="276"/>
      <c r="I41" s="13"/>
      <c r="J41" s="13"/>
    </row>
    <row r="42" spans="1:13" s="14" customFormat="1" ht="30" hidden="1">
      <c r="A42" s="249" t="s">
        <v>27</v>
      </c>
      <c r="B42" s="250" t="s">
        <v>216</v>
      </c>
      <c r="C42" s="291" t="s">
        <v>155</v>
      </c>
      <c r="D42" s="250" t="s">
        <v>9</v>
      </c>
      <c r="E42" s="333"/>
      <c r="F42" s="252">
        <v>48.58</v>
      </c>
      <c r="G42" s="253">
        <f>TRUNC(F42*((1+$G$6)*(1+$H$5)),2)</f>
        <v>60.72</v>
      </c>
      <c r="H42" s="254">
        <f>TRUNC((E42*G42),2)</f>
        <v>0</v>
      </c>
      <c r="I42" s="13"/>
      <c r="J42" s="13"/>
    </row>
    <row r="43" spans="1:13" s="14" customFormat="1" ht="17.25" hidden="1" customHeight="1">
      <c r="A43" s="237" t="s">
        <v>229</v>
      </c>
      <c r="B43" s="321" t="s">
        <v>211</v>
      </c>
      <c r="C43" s="291" t="s">
        <v>157</v>
      </c>
      <c r="D43" s="250" t="s">
        <v>9</v>
      </c>
      <c r="E43" s="333"/>
      <c r="F43" s="252">
        <v>24.14</v>
      </c>
      <c r="G43" s="242">
        <f>TRUNC(F43*((1+$G$6)*(1+$H$5)),2)</f>
        <v>30.17</v>
      </c>
      <c r="H43" s="243">
        <f>TRUNC((E43*G43),2)</f>
        <v>0</v>
      </c>
      <c r="I43" s="13"/>
      <c r="J43" s="13"/>
    </row>
    <row r="44" spans="1:13" s="14" customFormat="1" ht="17.25" hidden="1" customHeight="1">
      <c r="A44" s="237"/>
      <c r="B44" s="321"/>
      <c r="C44" s="291"/>
      <c r="D44" s="250"/>
      <c r="E44" s="250"/>
      <c r="F44" s="252"/>
      <c r="G44" s="242"/>
      <c r="H44" s="243"/>
      <c r="I44" s="13"/>
      <c r="J44" s="13"/>
    </row>
    <row r="45" spans="1:13" s="14" customFormat="1" ht="15.75" hidden="1">
      <c r="A45" s="230"/>
      <c r="B45" s="319"/>
      <c r="C45" s="318"/>
      <c r="D45" s="319"/>
      <c r="E45" s="319"/>
      <c r="F45" s="320"/>
      <c r="G45" s="306"/>
      <c r="H45" s="276">
        <f>SUM(H42:H43)</f>
        <v>0</v>
      </c>
      <c r="I45" s="13"/>
      <c r="J45" s="13"/>
    </row>
    <row r="46" spans="1:13" ht="15" hidden="1" customHeight="1">
      <c r="A46" s="230"/>
      <c r="B46" s="231"/>
      <c r="C46" s="334"/>
      <c r="D46" s="233"/>
      <c r="E46" s="233"/>
      <c r="F46" s="234"/>
      <c r="G46" s="290"/>
      <c r="H46" s="316"/>
    </row>
    <row r="47" spans="1:13" ht="15.75" hidden="1">
      <c r="A47" s="230" t="s">
        <v>11</v>
      </c>
      <c r="B47" s="313"/>
      <c r="C47" s="232" t="s">
        <v>295</v>
      </c>
      <c r="D47" s="313"/>
      <c r="E47" s="313"/>
      <c r="F47" s="315"/>
      <c r="G47" s="306"/>
      <c r="H47" s="276"/>
    </row>
    <row r="48" spans="1:13" ht="60" hidden="1">
      <c r="A48" s="237" t="s">
        <v>45</v>
      </c>
      <c r="B48" s="250">
        <v>87495</v>
      </c>
      <c r="C48" s="291" t="s">
        <v>91</v>
      </c>
      <c r="D48" s="250" t="s">
        <v>9</v>
      </c>
      <c r="E48" s="333"/>
      <c r="F48" s="252">
        <v>60.52</v>
      </c>
      <c r="G48" s="280">
        <f>TRUNC(F48*((1+$G$6)*(1+$H$5)),2)</f>
        <v>75.650000000000006</v>
      </c>
      <c r="H48" s="254">
        <f>TRUNC((E48*G48),2)</f>
        <v>0</v>
      </c>
      <c r="I48" s="214"/>
      <c r="K48" s="1">
        <f>99.73+3.75+3.4+4.39+5.5+2.1+1.5+1.9+1.55+2.2+1.65+4.1+5+1.5+2.4+1.54+3.41+0.9+1.35+3.43+3.43+3.43+3.43+3.03</f>
        <v>164.62000000000003</v>
      </c>
      <c r="M48" s="8"/>
    </row>
    <row r="49" spans="1:13" ht="30" hidden="1">
      <c r="A49" s="237"/>
      <c r="B49" s="250">
        <v>87879</v>
      </c>
      <c r="C49" s="245" t="s">
        <v>94</v>
      </c>
      <c r="D49" s="238" t="s">
        <v>9</v>
      </c>
      <c r="E49" s="250"/>
      <c r="F49" s="252">
        <v>2.63</v>
      </c>
      <c r="G49" s="248">
        <f>TRUNC(F49*((1+$G$6)*(1+$H$5)),2)</f>
        <v>3.28</v>
      </c>
      <c r="H49" s="243">
        <f>TRUNC((E49*G49),2)</f>
        <v>0</v>
      </c>
      <c r="M49" s="8"/>
    </row>
    <row r="50" spans="1:13" ht="30" hidden="1">
      <c r="A50" s="237"/>
      <c r="B50" s="250">
        <v>87529</v>
      </c>
      <c r="C50" s="245" t="s">
        <v>63</v>
      </c>
      <c r="D50" s="238" t="s">
        <v>9</v>
      </c>
      <c r="E50" s="250"/>
      <c r="F50" s="252">
        <v>23.81</v>
      </c>
      <c r="G50" s="248">
        <f>TRUNC(F50*((1+$G$6)*(1+$H$5)),2)</f>
        <v>29.76</v>
      </c>
      <c r="H50" s="243">
        <f>TRUNC((E50*G50),2)</f>
        <v>0</v>
      </c>
      <c r="M50" s="8"/>
    </row>
    <row r="51" spans="1:13" ht="15.75" hidden="1">
      <c r="A51" s="230"/>
      <c r="B51" s="313"/>
      <c r="C51" s="314"/>
      <c r="D51" s="313"/>
      <c r="E51" s="313"/>
      <c r="F51" s="315"/>
      <c r="G51" s="306"/>
      <c r="H51" s="276">
        <f>SUM(H48:H50)</f>
        <v>0</v>
      </c>
    </row>
    <row r="52" spans="1:13" s="4" customFormat="1" ht="15.75">
      <c r="A52" s="230" t="s">
        <v>11</v>
      </c>
      <c r="B52" s="255"/>
      <c r="C52" s="257" t="s">
        <v>294</v>
      </c>
      <c r="D52" s="246"/>
      <c r="E52" s="246"/>
      <c r="F52" s="247"/>
      <c r="G52" s="248"/>
      <c r="H52" s="243"/>
      <c r="I52" s="3"/>
      <c r="J52" s="3"/>
    </row>
    <row r="53" spans="1:13" s="4" customFormat="1" ht="45" hidden="1">
      <c r="A53" s="249" t="s">
        <v>48</v>
      </c>
      <c r="B53" s="238">
        <v>94207</v>
      </c>
      <c r="C53" s="277" t="s">
        <v>168</v>
      </c>
      <c r="D53" s="279" t="s">
        <v>9</v>
      </c>
      <c r="E53" s="251"/>
      <c r="F53" s="252">
        <v>28.67</v>
      </c>
      <c r="G53" s="280">
        <f>ROUND(F53*((1+$H$5)*(1+$G$4)),2)</f>
        <v>35.840000000000003</v>
      </c>
      <c r="H53" s="254">
        <f t="shared" ref="H53:H69" si="4">ROUND((E53*G53),2)</f>
        <v>0</v>
      </c>
      <c r="I53" s="3"/>
      <c r="J53" s="3"/>
    </row>
    <row r="54" spans="1:13" s="4" customFormat="1" ht="38.25" hidden="1" customHeight="1">
      <c r="A54" s="249" t="s">
        <v>186</v>
      </c>
      <c r="B54" s="238">
        <v>92566</v>
      </c>
      <c r="C54" s="277" t="s">
        <v>99</v>
      </c>
      <c r="D54" s="279" t="s">
        <v>9</v>
      </c>
      <c r="E54" s="251"/>
      <c r="F54" s="247">
        <v>10.01</v>
      </c>
      <c r="G54" s="280">
        <f>ROUND(F54*((1+$H$5)*(1+$G$4)),2)</f>
        <v>12.51</v>
      </c>
      <c r="H54" s="254">
        <f t="shared" si="4"/>
        <v>0</v>
      </c>
      <c r="I54" s="3"/>
      <c r="J54" s="3"/>
    </row>
    <row r="55" spans="1:13" s="4" customFormat="1" ht="45" hidden="1" customHeight="1">
      <c r="A55" s="249" t="s">
        <v>230</v>
      </c>
      <c r="B55" s="238">
        <v>94223</v>
      </c>
      <c r="C55" s="277" t="s">
        <v>171</v>
      </c>
      <c r="D55" s="279" t="s">
        <v>170</v>
      </c>
      <c r="E55" s="251"/>
      <c r="F55" s="247">
        <v>37.520000000000003</v>
      </c>
      <c r="G55" s="280">
        <f>ROUND(F55*((1+$H$5)*(1+$G$4)),2)</f>
        <v>46.9</v>
      </c>
      <c r="H55" s="254">
        <f t="shared" si="4"/>
        <v>0</v>
      </c>
      <c r="I55" s="3"/>
      <c r="J55" s="3"/>
    </row>
    <row r="56" spans="1:13" s="4" customFormat="1" ht="61.5" hidden="1" customHeight="1">
      <c r="A56" s="249" t="s">
        <v>231</v>
      </c>
      <c r="B56" s="238">
        <v>94207</v>
      </c>
      <c r="C56" s="277" t="s">
        <v>174</v>
      </c>
      <c r="D56" s="279" t="s">
        <v>9</v>
      </c>
      <c r="E56" s="251"/>
      <c r="F56" s="252">
        <v>28.67</v>
      </c>
      <c r="G56" s="280">
        <f>ROUND(F56*((1+$H$5)*(1+$G$4)),2)</f>
        <v>35.840000000000003</v>
      </c>
      <c r="H56" s="254">
        <f t="shared" si="4"/>
        <v>0</v>
      </c>
      <c r="I56" s="3"/>
      <c r="J56" s="3"/>
    </row>
    <row r="57" spans="1:13" s="4" customFormat="1" ht="27.75" customHeight="1">
      <c r="A57" s="249" t="s">
        <v>45</v>
      </c>
      <c r="B57" s="238">
        <v>86888</v>
      </c>
      <c r="C57" s="277" t="s">
        <v>96</v>
      </c>
      <c r="D57" s="278" t="s">
        <v>297</v>
      </c>
      <c r="E57" s="251">
        <v>6</v>
      </c>
      <c r="F57" s="252">
        <v>348.37</v>
      </c>
      <c r="G57" s="280">
        <f t="shared" ref="G57:G62" si="5">TRUNC(F57*((1+$G$6)*(1+$H$5)),2)</f>
        <v>435.46</v>
      </c>
      <c r="H57" s="254">
        <f t="shared" ref="H57:H62" si="6">TRUNC((E57*G57),2)</f>
        <v>2612.7600000000002</v>
      </c>
      <c r="I57" s="3"/>
      <c r="J57" s="3"/>
    </row>
    <row r="58" spans="1:13" s="4" customFormat="1" ht="45" customHeight="1">
      <c r="A58" s="249" t="s">
        <v>46</v>
      </c>
      <c r="B58" s="238">
        <v>86903</v>
      </c>
      <c r="C58" s="277" t="s">
        <v>305</v>
      </c>
      <c r="D58" s="279" t="s">
        <v>297</v>
      </c>
      <c r="E58" s="251">
        <v>6</v>
      </c>
      <c r="F58" s="252">
        <v>264.5</v>
      </c>
      <c r="G58" s="280">
        <f t="shared" si="5"/>
        <v>330.62</v>
      </c>
      <c r="H58" s="254">
        <f t="shared" si="6"/>
        <v>1983.72</v>
      </c>
      <c r="I58" s="3"/>
      <c r="J58" s="3"/>
    </row>
    <row r="59" spans="1:13" s="4" customFormat="1" ht="42" customHeight="1">
      <c r="A59" s="249" t="s">
        <v>327</v>
      </c>
      <c r="B59" s="238">
        <v>86936</v>
      </c>
      <c r="C59" s="277" t="s">
        <v>293</v>
      </c>
      <c r="D59" s="278" t="s">
        <v>297</v>
      </c>
      <c r="E59" s="251">
        <v>5</v>
      </c>
      <c r="F59" s="252">
        <v>315.82</v>
      </c>
      <c r="G59" s="280">
        <f t="shared" si="5"/>
        <v>394.77</v>
      </c>
      <c r="H59" s="254">
        <f t="shared" si="6"/>
        <v>1973.85</v>
      </c>
      <c r="I59" s="3"/>
      <c r="J59" s="3"/>
    </row>
    <row r="60" spans="1:13" s="4" customFormat="1" ht="37.5" customHeight="1">
      <c r="A60" s="249" t="s">
        <v>328</v>
      </c>
      <c r="B60" s="238">
        <v>95546</v>
      </c>
      <c r="C60" s="277" t="s">
        <v>308</v>
      </c>
      <c r="D60" s="278" t="s">
        <v>297</v>
      </c>
      <c r="E60" s="251">
        <v>9</v>
      </c>
      <c r="F60" s="252">
        <v>100.92</v>
      </c>
      <c r="G60" s="280">
        <f t="shared" si="5"/>
        <v>126.15</v>
      </c>
      <c r="H60" s="254">
        <f t="shared" si="6"/>
        <v>1135.3499999999999</v>
      </c>
      <c r="I60" s="3"/>
      <c r="J60" s="3"/>
    </row>
    <row r="61" spans="1:13" s="4" customFormat="1" ht="48" customHeight="1">
      <c r="A61" s="249" t="s">
        <v>329</v>
      </c>
      <c r="B61" s="238">
        <v>86906</v>
      </c>
      <c r="C61" s="277" t="s">
        <v>296</v>
      </c>
      <c r="D61" s="278" t="s">
        <v>297</v>
      </c>
      <c r="E61" s="251">
        <v>10</v>
      </c>
      <c r="F61" s="252">
        <v>49.27</v>
      </c>
      <c r="G61" s="280">
        <f t="shared" si="5"/>
        <v>61.58</v>
      </c>
      <c r="H61" s="254">
        <f t="shared" si="6"/>
        <v>615.79999999999995</v>
      </c>
      <c r="I61" s="3"/>
      <c r="J61" s="3"/>
    </row>
    <row r="62" spans="1:13" s="4" customFormat="1" ht="39.75" customHeight="1">
      <c r="A62" s="249" t="s">
        <v>330</v>
      </c>
      <c r="B62" s="238" t="s">
        <v>344</v>
      </c>
      <c r="C62" s="277" t="s">
        <v>299</v>
      </c>
      <c r="D62" s="278" t="s">
        <v>258</v>
      </c>
      <c r="E62" s="251">
        <v>3.1</v>
      </c>
      <c r="F62" s="252">
        <v>690.61</v>
      </c>
      <c r="G62" s="280">
        <f t="shared" si="5"/>
        <v>863.26</v>
      </c>
      <c r="H62" s="254">
        <f t="shared" si="6"/>
        <v>2676.1</v>
      </c>
      <c r="I62" s="3"/>
      <c r="J62" s="3"/>
    </row>
    <row r="63" spans="1:13" s="4" customFormat="1" ht="23.25" customHeight="1">
      <c r="A63" s="249"/>
      <c r="B63" s="238"/>
      <c r="C63" s="277"/>
      <c r="D63" s="278"/>
      <c r="E63" s="251"/>
      <c r="F63" s="252"/>
      <c r="G63" s="280"/>
      <c r="H63" s="274">
        <f>SUM(H57:J62)</f>
        <v>10997.58</v>
      </c>
      <c r="I63" s="3"/>
      <c r="J63" s="3"/>
    </row>
    <row r="64" spans="1:13" s="4" customFormat="1" ht="23.25" customHeight="1">
      <c r="A64" s="292" t="s">
        <v>12</v>
      </c>
      <c r="B64" s="238"/>
      <c r="C64" s="288" t="s">
        <v>300</v>
      </c>
      <c r="D64" s="278"/>
      <c r="E64" s="251"/>
      <c r="F64" s="252"/>
      <c r="G64" s="280"/>
      <c r="H64" s="274"/>
      <c r="I64" s="3"/>
      <c r="J64" s="3"/>
    </row>
    <row r="65" spans="1:10" s="4" customFormat="1" ht="35.25" hidden="1" customHeight="1">
      <c r="A65" s="249" t="s">
        <v>27</v>
      </c>
      <c r="B65" s="250" t="s">
        <v>216</v>
      </c>
      <c r="C65" s="244" t="s">
        <v>155</v>
      </c>
      <c r="D65" s="279" t="s">
        <v>258</v>
      </c>
      <c r="E65" s="251"/>
      <c r="F65" s="252">
        <v>51.51</v>
      </c>
      <c r="G65" s="280">
        <f t="shared" ref="G65:G71" si="7">ROUND(F65*((1+$H$5)*(1+$G$4)),2)</f>
        <v>64.39</v>
      </c>
      <c r="H65" s="254">
        <f t="shared" si="4"/>
        <v>0</v>
      </c>
      <c r="I65" s="3"/>
      <c r="J65" s="3"/>
    </row>
    <row r="66" spans="1:10" s="4" customFormat="1" ht="34.5" hidden="1" customHeight="1">
      <c r="A66" s="249" t="s">
        <v>229</v>
      </c>
      <c r="B66" s="238">
        <v>94216</v>
      </c>
      <c r="C66" s="277" t="s">
        <v>276</v>
      </c>
      <c r="D66" s="279" t="s">
        <v>258</v>
      </c>
      <c r="E66" s="251"/>
      <c r="F66" s="252">
        <v>101.82</v>
      </c>
      <c r="G66" s="280">
        <f t="shared" si="7"/>
        <v>127.28</v>
      </c>
      <c r="H66" s="254">
        <f t="shared" si="4"/>
        <v>0</v>
      </c>
      <c r="I66" s="3"/>
      <c r="J66" s="3"/>
    </row>
    <row r="67" spans="1:10" s="4" customFormat="1" ht="34.5" customHeight="1">
      <c r="A67" s="249"/>
      <c r="B67" s="238">
        <v>94231</v>
      </c>
      <c r="C67" s="277" t="s">
        <v>364</v>
      </c>
      <c r="D67" s="238" t="s">
        <v>32</v>
      </c>
      <c r="E67" s="251">
        <v>130</v>
      </c>
      <c r="F67" s="252">
        <v>27.38</v>
      </c>
      <c r="G67" s="280">
        <f t="shared" si="7"/>
        <v>34.229999999999997</v>
      </c>
      <c r="H67" s="254">
        <f>ROUND((E67*G67),2)</f>
        <v>4449.8999999999996</v>
      </c>
      <c r="I67" s="3"/>
      <c r="J67" s="3"/>
    </row>
    <row r="68" spans="1:10" s="4" customFormat="1" ht="34.5" customHeight="1">
      <c r="A68" s="249"/>
      <c r="B68" s="238">
        <v>94228</v>
      </c>
      <c r="C68" s="277" t="s">
        <v>365</v>
      </c>
      <c r="D68" s="238" t="s">
        <v>32</v>
      </c>
      <c r="E68" s="251">
        <v>130</v>
      </c>
      <c r="F68" s="252">
        <v>50.44</v>
      </c>
      <c r="G68" s="280">
        <f t="shared" si="7"/>
        <v>63.05</v>
      </c>
      <c r="H68" s="254">
        <f>ROUND((E68*G68),2)</f>
        <v>8196.5</v>
      </c>
      <c r="I68" s="3"/>
      <c r="J68" s="3"/>
    </row>
    <row r="69" spans="1:10" s="4" customFormat="1" ht="47.25" customHeight="1">
      <c r="A69" s="249" t="s">
        <v>27</v>
      </c>
      <c r="B69" s="238">
        <v>92543</v>
      </c>
      <c r="C69" s="277" t="s">
        <v>320</v>
      </c>
      <c r="D69" s="238" t="s">
        <v>9</v>
      </c>
      <c r="E69" s="279">
        <v>140.86000000000001</v>
      </c>
      <c r="F69" s="252">
        <v>9.26</v>
      </c>
      <c r="G69" s="280">
        <f t="shared" si="7"/>
        <v>11.58</v>
      </c>
      <c r="H69" s="254">
        <f t="shared" si="4"/>
        <v>1631.16</v>
      </c>
      <c r="I69" s="3"/>
      <c r="J69" s="3"/>
    </row>
    <row r="70" spans="1:10" s="4" customFormat="1" ht="47.25" customHeight="1">
      <c r="A70" s="249" t="s">
        <v>229</v>
      </c>
      <c r="B70" s="238">
        <v>96486</v>
      </c>
      <c r="C70" s="277" t="s">
        <v>341</v>
      </c>
      <c r="D70" s="238" t="s">
        <v>9</v>
      </c>
      <c r="E70" s="279">
        <v>326.48</v>
      </c>
      <c r="F70" s="252">
        <v>44.88</v>
      </c>
      <c r="G70" s="280">
        <f t="shared" si="7"/>
        <v>56.1</v>
      </c>
      <c r="H70" s="254">
        <f>ROUND(F70*((1+$H$5)*(1+$G$4)),2)</f>
        <v>56.1</v>
      </c>
      <c r="I70" s="3"/>
      <c r="J70" s="3"/>
    </row>
    <row r="71" spans="1:10" s="4" customFormat="1" ht="47.25" customHeight="1">
      <c r="A71" s="249" t="s">
        <v>343</v>
      </c>
      <c r="B71" s="238">
        <v>94216</v>
      </c>
      <c r="C71" s="277" t="s">
        <v>352</v>
      </c>
      <c r="D71" s="238" t="s">
        <v>258</v>
      </c>
      <c r="E71" s="279">
        <v>640</v>
      </c>
      <c r="F71" s="252">
        <v>102.82</v>
      </c>
      <c r="G71" s="280">
        <f t="shared" si="7"/>
        <v>128.53</v>
      </c>
      <c r="H71" s="254">
        <f>ROUND((E71*G71),2)</f>
        <v>82259.199999999997</v>
      </c>
      <c r="I71" s="3"/>
      <c r="J71" s="3"/>
    </row>
    <row r="72" spans="1:10" s="4" customFormat="1" ht="15.75">
      <c r="A72" s="230"/>
      <c r="B72" s="281"/>
      <c r="C72" s="282"/>
      <c r="D72" s="281"/>
      <c r="E72" s="281"/>
      <c r="F72" s="283"/>
      <c r="G72" s="284"/>
      <c r="H72" s="276">
        <f>SUM(H65:J71)</f>
        <v>96592.86</v>
      </c>
      <c r="I72" s="3"/>
      <c r="J72" s="3"/>
    </row>
    <row r="73" spans="1:10" s="220" customFormat="1" ht="15.75">
      <c r="A73" s="230" t="s">
        <v>14</v>
      </c>
      <c r="B73" s="255"/>
      <c r="C73" s="232" t="s">
        <v>92</v>
      </c>
      <c r="D73" s="246"/>
      <c r="E73" s="246"/>
      <c r="F73" s="247"/>
      <c r="G73" s="306"/>
      <c r="H73" s="276"/>
      <c r="I73" s="219"/>
      <c r="J73" s="219"/>
    </row>
    <row r="74" spans="1:10" s="220" customFormat="1" ht="15.75" hidden="1">
      <c r="A74" s="230" t="s">
        <v>172</v>
      </c>
      <c r="B74" s="255"/>
      <c r="C74" s="257" t="s">
        <v>93</v>
      </c>
      <c r="D74" s="246"/>
      <c r="E74" s="246"/>
      <c r="F74" s="247"/>
      <c r="G74" s="306"/>
      <c r="H74" s="276"/>
      <c r="I74" s="219"/>
      <c r="J74" s="219"/>
    </row>
    <row r="75" spans="1:10" s="220" customFormat="1" ht="30" hidden="1">
      <c r="A75" s="249" t="s">
        <v>172</v>
      </c>
      <c r="B75" s="321" t="s">
        <v>213</v>
      </c>
      <c r="C75" s="285" t="s">
        <v>214</v>
      </c>
      <c r="D75" s="250" t="s">
        <v>9</v>
      </c>
      <c r="E75" s="251"/>
      <c r="F75" s="322">
        <v>191.08</v>
      </c>
      <c r="G75" s="280">
        <f>TRUNC(F75*((1+$G$6)*(1+$H$5)),2)</f>
        <v>238.85</v>
      </c>
      <c r="H75" s="254">
        <f>TRUNC((E75*G75),2)</f>
        <v>0</v>
      </c>
      <c r="I75" s="275"/>
      <c r="J75" s="219"/>
    </row>
    <row r="76" spans="1:10" s="220" customFormat="1" ht="15">
      <c r="A76" s="249"/>
      <c r="B76" s="238"/>
      <c r="C76" s="285"/>
      <c r="D76" s="250"/>
      <c r="E76" s="250"/>
      <c r="F76" s="322"/>
      <c r="G76" s="280"/>
      <c r="H76" s="254"/>
      <c r="I76" s="219"/>
      <c r="J76" s="219"/>
    </row>
    <row r="77" spans="1:10" s="4" customFormat="1" ht="18.75" customHeight="1">
      <c r="A77" s="292" t="s">
        <v>28</v>
      </c>
      <c r="B77" s="238"/>
      <c r="C77" s="257" t="s">
        <v>301</v>
      </c>
      <c r="D77" s="250"/>
      <c r="E77" s="250"/>
      <c r="F77" s="322"/>
      <c r="G77" s="280"/>
      <c r="H77" s="254"/>
      <c r="I77" s="3"/>
      <c r="J77" s="3"/>
    </row>
    <row r="78" spans="1:10" s="4" customFormat="1" ht="30.75" hidden="1" customHeight="1">
      <c r="A78" s="267" t="s">
        <v>235</v>
      </c>
      <c r="B78" s="258">
        <v>72144</v>
      </c>
      <c r="C78" s="330" t="s">
        <v>115</v>
      </c>
      <c r="D78" s="268" t="s">
        <v>10</v>
      </c>
      <c r="E78" s="269"/>
      <c r="F78" s="329">
        <v>67.430000000000007</v>
      </c>
      <c r="G78" s="271">
        <f t="shared" ref="G78:G89" si="8">TRUNC(F78*((1+$G$6)*(1+$H$5)),2)</f>
        <v>84.28</v>
      </c>
      <c r="H78" s="263">
        <f t="shared" ref="H78:H89" si="9">TRUNC((E78*G78),2)</f>
        <v>0</v>
      </c>
      <c r="I78" s="3"/>
      <c r="J78" s="3"/>
    </row>
    <row r="79" spans="1:10" s="4" customFormat="1" ht="63" customHeight="1">
      <c r="A79" s="249" t="s">
        <v>270</v>
      </c>
      <c r="B79" s="238">
        <v>90842</v>
      </c>
      <c r="C79" s="285" t="s">
        <v>306</v>
      </c>
      <c r="D79" s="238" t="s">
        <v>297</v>
      </c>
      <c r="E79" s="251">
        <v>2</v>
      </c>
      <c r="F79" s="347">
        <v>641.52</v>
      </c>
      <c r="G79" s="280">
        <f t="shared" si="8"/>
        <v>801.9</v>
      </c>
      <c r="H79" s="254">
        <f t="shared" si="9"/>
        <v>1603.8</v>
      </c>
      <c r="I79" s="3"/>
      <c r="J79" s="3"/>
    </row>
    <row r="80" spans="1:10" s="4" customFormat="1" ht="30.75" hidden="1" customHeight="1">
      <c r="A80" s="249" t="s">
        <v>271</v>
      </c>
      <c r="B80" s="238">
        <v>94560</v>
      </c>
      <c r="C80" s="285" t="s">
        <v>268</v>
      </c>
      <c r="D80" s="238" t="s">
        <v>9</v>
      </c>
      <c r="E80" s="251"/>
      <c r="F80" s="347">
        <v>425.35</v>
      </c>
      <c r="G80" s="280">
        <f t="shared" si="8"/>
        <v>531.67999999999995</v>
      </c>
      <c r="H80" s="254">
        <f t="shared" si="9"/>
        <v>0</v>
      </c>
      <c r="I80" s="3"/>
      <c r="J80" s="3"/>
    </row>
    <row r="81" spans="1:14" s="4" customFormat="1" ht="30.75" hidden="1" customHeight="1">
      <c r="A81" s="249" t="s">
        <v>272</v>
      </c>
      <c r="B81" s="238">
        <v>94559</v>
      </c>
      <c r="C81" s="285" t="s">
        <v>269</v>
      </c>
      <c r="D81" s="250" t="s">
        <v>9</v>
      </c>
      <c r="E81" s="251"/>
      <c r="F81" s="278">
        <v>463.6</v>
      </c>
      <c r="G81" s="280">
        <f t="shared" si="8"/>
        <v>579.5</v>
      </c>
      <c r="H81" s="254">
        <f t="shared" si="9"/>
        <v>0</v>
      </c>
      <c r="I81" s="3"/>
      <c r="J81" s="3"/>
    </row>
    <row r="82" spans="1:14" s="4" customFormat="1" ht="47.25" hidden="1" customHeight="1">
      <c r="A82" s="249" t="s">
        <v>271</v>
      </c>
      <c r="B82" s="238">
        <v>90830</v>
      </c>
      <c r="C82" s="285" t="s">
        <v>307</v>
      </c>
      <c r="D82" s="238" t="s">
        <v>297</v>
      </c>
      <c r="E82" s="251"/>
      <c r="F82" s="278">
        <v>92.27</v>
      </c>
      <c r="G82" s="280">
        <f t="shared" si="8"/>
        <v>115.33</v>
      </c>
      <c r="H82" s="254">
        <f t="shared" si="9"/>
        <v>0</v>
      </c>
      <c r="I82" s="3"/>
      <c r="J82" s="3"/>
    </row>
    <row r="83" spans="1:14" s="4" customFormat="1" ht="65.25" customHeight="1">
      <c r="A83" s="249" t="s">
        <v>272</v>
      </c>
      <c r="B83" s="238">
        <v>90844</v>
      </c>
      <c r="C83" s="285" t="s">
        <v>312</v>
      </c>
      <c r="D83" s="238" t="s">
        <v>297</v>
      </c>
      <c r="E83" s="251">
        <v>10</v>
      </c>
      <c r="F83" s="278">
        <v>693.05</v>
      </c>
      <c r="G83" s="280">
        <f t="shared" si="8"/>
        <v>866.31</v>
      </c>
      <c r="H83" s="254">
        <f>TRUNC((E83*G83),2)</f>
        <v>8663.1</v>
      </c>
      <c r="I83" s="3"/>
      <c r="J83" s="3"/>
    </row>
    <row r="84" spans="1:14" s="4" customFormat="1" ht="25.5" customHeight="1">
      <c r="A84" s="292" t="s">
        <v>181</v>
      </c>
      <c r="B84" s="238"/>
      <c r="C84" s="335" t="s">
        <v>302</v>
      </c>
      <c r="D84" s="250"/>
      <c r="E84" s="251"/>
      <c r="F84" s="278"/>
      <c r="G84" s="280"/>
      <c r="H84" s="254"/>
      <c r="I84" s="3"/>
      <c r="J84" s="3"/>
    </row>
    <row r="85" spans="1:14" s="4" customFormat="1" ht="37.5" hidden="1" customHeight="1">
      <c r="A85" s="267" t="s">
        <v>331</v>
      </c>
      <c r="B85" s="258">
        <v>94560</v>
      </c>
      <c r="C85" s="330" t="s">
        <v>303</v>
      </c>
      <c r="D85" s="258" t="s">
        <v>258</v>
      </c>
      <c r="E85" s="269"/>
      <c r="F85" s="329">
        <v>398.27</v>
      </c>
      <c r="G85" s="271">
        <f t="shared" si="8"/>
        <v>497.83</v>
      </c>
      <c r="H85" s="263">
        <f>TRUNC((E85*G85),2)</f>
        <v>0</v>
      </c>
      <c r="I85" s="3"/>
      <c r="J85" s="3"/>
    </row>
    <row r="86" spans="1:14" s="4" customFormat="1" ht="37.5" customHeight="1">
      <c r="A86" s="249"/>
      <c r="B86" s="238">
        <v>94559</v>
      </c>
      <c r="C86" s="285" t="s">
        <v>357</v>
      </c>
      <c r="D86" s="238" t="s">
        <v>258</v>
      </c>
      <c r="E86" s="251">
        <v>4</v>
      </c>
      <c r="F86" s="278">
        <v>450.54</v>
      </c>
      <c r="G86" s="280">
        <f t="shared" si="8"/>
        <v>563.16999999999996</v>
      </c>
      <c r="H86" s="254">
        <f>TRUNC((E86*G86),2)</f>
        <v>2252.6799999999998</v>
      </c>
      <c r="I86" s="3"/>
      <c r="J86" s="3"/>
    </row>
    <row r="87" spans="1:14" s="4" customFormat="1" ht="37.5" customHeight="1">
      <c r="A87" s="249" t="s">
        <v>332</v>
      </c>
      <c r="B87" s="238">
        <v>68054</v>
      </c>
      <c r="C87" s="285" t="s">
        <v>317</v>
      </c>
      <c r="D87" s="238" t="s">
        <v>9</v>
      </c>
      <c r="E87" s="251">
        <v>6.9</v>
      </c>
      <c r="F87" s="278">
        <v>207.5</v>
      </c>
      <c r="G87" s="280">
        <f>TRUNC(F87*((1+$G$6)*(1+$H$5)),2)</f>
        <v>259.37</v>
      </c>
      <c r="H87" s="254">
        <f>TRUNC((E87*G87),2)</f>
        <v>1789.65</v>
      </c>
      <c r="I87" s="3"/>
      <c r="J87" s="3"/>
    </row>
    <row r="88" spans="1:14" s="4" customFormat="1" ht="37.5" customHeight="1">
      <c r="A88" s="249"/>
      <c r="B88" s="238">
        <v>68050</v>
      </c>
      <c r="C88" s="285" t="s">
        <v>356</v>
      </c>
      <c r="D88" s="238" t="s">
        <v>9</v>
      </c>
      <c r="E88" s="251">
        <v>7.52</v>
      </c>
      <c r="F88" s="278">
        <v>609.38</v>
      </c>
      <c r="G88" s="280">
        <f t="shared" ref="G88" si="10">TRUNC(F88*((1+$G$6)*(1+$H$5)),2)</f>
        <v>761.72</v>
      </c>
      <c r="H88" s="254">
        <f t="shared" ref="H88" si="11">TRUNC((E88*G88),2)</f>
        <v>5728.13</v>
      </c>
      <c r="I88" s="3"/>
      <c r="J88" s="3"/>
    </row>
    <row r="89" spans="1:14" s="4" customFormat="1" ht="24" customHeight="1">
      <c r="A89" s="358" t="s">
        <v>333</v>
      </c>
      <c r="B89" s="365"/>
      <c r="C89" s="360" t="s">
        <v>311</v>
      </c>
      <c r="D89" s="359" t="s">
        <v>258</v>
      </c>
      <c r="E89" s="361">
        <v>16.68</v>
      </c>
      <c r="F89" s="362"/>
      <c r="G89" s="363">
        <f t="shared" si="8"/>
        <v>0</v>
      </c>
      <c r="H89" s="364">
        <f t="shared" si="9"/>
        <v>0</v>
      </c>
      <c r="I89" s="3"/>
      <c r="J89" s="3"/>
    </row>
    <row r="90" spans="1:14" s="4" customFormat="1" ht="15.75">
      <c r="A90" s="249"/>
      <c r="B90" s="238"/>
      <c r="C90" s="285"/>
      <c r="D90" s="250"/>
      <c r="E90" s="250"/>
      <c r="F90" s="278"/>
      <c r="G90" s="280"/>
      <c r="H90" s="274">
        <f>SUM(H79:J89)</f>
        <v>20037.36</v>
      </c>
      <c r="I90" s="3"/>
      <c r="J90" s="3"/>
    </row>
    <row r="91" spans="1:14" s="4" customFormat="1" ht="15.75">
      <c r="A91" s="292" t="s">
        <v>47</v>
      </c>
      <c r="B91" s="238"/>
      <c r="C91" s="335" t="s">
        <v>262</v>
      </c>
      <c r="D91" s="250"/>
      <c r="E91" s="250"/>
      <c r="F91" s="278"/>
      <c r="G91" s="280"/>
      <c r="H91" s="254"/>
      <c r="I91" s="3"/>
      <c r="J91" s="3"/>
    </row>
    <row r="92" spans="1:14" s="4" customFormat="1" ht="30">
      <c r="A92" s="249" t="s">
        <v>48</v>
      </c>
      <c r="B92" s="238">
        <v>85005</v>
      </c>
      <c r="C92" s="285" t="s">
        <v>367</v>
      </c>
      <c r="D92" s="238" t="s">
        <v>258</v>
      </c>
      <c r="E92" s="250">
        <v>7.35</v>
      </c>
      <c r="F92" s="278">
        <v>362.57</v>
      </c>
      <c r="G92" s="280">
        <f>TRUNC(F92*((1+$G$6)*(1+$H$5)),2)</f>
        <v>453.21</v>
      </c>
      <c r="H92" s="254">
        <f>TRUNC((E92*G92),2)</f>
        <v>3331.09</v>
      </c>
      <c r="I92" s="3"/>
      <c r="J92" s="3"/>
    </row>
    <row r="93" spans="1:14" s="4" customFormat="1" ht="15">
      <c r="A93" s="249" t="s">
        <v>186</v>
      </c>
      <c r="B93" s="238">
        <v>72122</v>
      </c>
      <c r="C93" s="285" t="s">
        <v>263</v>
      </c>
      <c r="D93" s="250" t="s">
        <v>9</v>
      </c>
      <c r="E93" s="250">
        <v>19.89</v>
      </c>
      <c r="F93" s="278">
        <v>115.45</v>
      </c>
      <c r="G93" s="280">
        <f>TRUNC(F93*((1+$G$6)*(1+$H$5)),2)</f>
        <v>144.31</v>
      </c>
      <c r="H93" s="254">
        <f>TRUNC((E93*G93),2)</f>
        <v>2870.32</v>
      </c>
      <c r="I93" s="3"/>
      <c r="J93" s="3"/>
    </row>
    <row r="94" spans="1:14" s="4" customFormat="1" ht="16.5" customHeight="1">
      <c r="A94" s="230"/>
      <c r="B94" s="313"/>
      <c r="C94" s="314"/>
      <c r="D94" s="313"/>
      <c r="E94" s="313"/>
      <c r="F94" s="315"/>
      <c r="G94" s="306"/>
      <c r="H94" s="276">
        <f>SUM(H91:J93)</f>
        <v>6201.41</v>
      </c>
      <c r="I94" s="3"/>
      <c r="J94" s="3"/>
    </row>
    <row r="95" spans="1:14" s="4" customFormat="1" ht="15.75">
      <c r="A95" s="230"/>
      <c r="B95" s="313"/>
      <c r="C95" s="314"/>
      <c r="D95" s="313"/>
      <c r="E95" s="313"/>
      <c r="F95" s="315"/>
      <c r="G95" s="306"/>
      <c r="H95" s="276"/>
      <c r="I95" s="3"/>
      <c r="J95" s="3"/>
    </row>
    <row r="96" spans="1:14" s="4" customFormat="1" ht="15.75">
      <c r="A96" s="230" t="s">
        <v>15</v>
      </c>
      <c r="B96" s="255"/>
      <c r="C96" s="232" t="s">
        <v>23</v>
      </c>
      <c r="D96" s="246"/>
      <c r="E96" s="246"/>
      <c r="F96" s="247"/>
      <c r="G96" s="248"/>
      <c r="H96" s="243"/>
      <c r="I96" s="3"/>
      <c r="J96" s="3"/>
      <c r="N96" s="16"/>
    </row>
    <row r="97" spans="1:14" s="4" customFormat="1" ht="30">
      <c r="A97" s="230"/>
      <c r="B97" s="323">
        <v>84191</v>
      </c>
      <c r="C97" s="245" t="s">
        <v>151</v>
      </c>
      <c r="D97" s="246" t="s">
        <v>258</v>
      </c>
      <c r="E97" s="246">
        <v>73.61</v>
      </c>
      <c r="F97" s="247">
        <v>105.8</v>
      </c>
      <c r="G97" s="248">
        <f>TRUNC(F97*((1+$G$6)*(1+$H$5)),2)</f>
        <v>132.25</v>
      </c>
      <c r="H97" s="243">
        <f>TRUNC((E97*G97),2)</f>
        <v>9734.92</v>
      </c>
      <c r="I97" s="3"/>
      <c r="J97" s="3"/>
      <c r="N97" s="16"/>
    </row>
    <row r="98" spans="1:14" s="4" customFormat="1" ht="53.25" customHeight="1">
      <c r="A98" s="237" t="s">
        <v>172</v>
      </c>
      <c r="B98" s="250">
        <v>87273</v>
      </c>
      <c r="C98" s="245" t="s">
        <v>368</v>
      </c>
      <c r="D98" s="246" t="s">
        <v>9</v>
      </c>
      <c r="E98" s="246">
        <v>200.1</v>
      </c>
      <c r="F98" s="247">
        <v>50.24</v>
      </c>
      <c r="G98" s="280">
        <f>TRUNC(F98*((1+$G$6)*(1+$H$5)),2)</f>
        <v>62.8</v>
      </c>
      <c r="H98" s="243">
        <f>TRUNC((E98*G98),2)</f>
        <v>12566.28</v>
      </c>
      <c r="I98" s="3"/>
      <c r="J98" s="3"/>
      <c r="N98" s="16"/>
    </row>
    <row r="99" spans="1:14" s="4" customFormat="1" ht="45">
      <c r="A99" s="237" t="s">
        <v>173</v>
      </c>
      <c r="B99" s="250">
        <v>94990</v>
      </c>
      <c r="C99" s="245" t="s">
        <v>112</v>
      </c>
      <c r="D99" s="246" t="s">
        <v>113</v>
      </c>
      <c r="E99" s="246">
        <v>17.93</v>
      </c>
      <c r="F99" s="247">
        <v>515.62</v>
      </c>
      <c r="G99" s="280">
        <f>TRUNC(F99*((1+$G$6)*(1+$H$5)),2)</f>
        <v>644.52</v>
      </c>
      <c r="H99" s="243">
        <f>TRUNC((E99*G99),2)</f>
        <v>11556.24</v>
      </c>
      <c r="I99" s="3"/>
      <c r="J99" s="3"/>
      <c r="N99" s="16"/>
    </row>
    <row r="100" spans="1:14" s="4" customFormat="1" ht="30" hidden="1">
      <c r="A100" s="308" t="s">
        <v>50</v>
      </c>
      <c r="B100" s="272">
        <v>84191</v>
      </c>
      <c r="C100" s="261" t="s">
        <v>151</v>
      </c>
      <c r="D100" s="264" t="s">
        <v>258</v>
      </c>
      <c r="E100" s="264"/>
      <c r="F100" s="265">
        <v>105.8</v>
      </c>
      <c r="G100" s="266">
        <f t="shared" ref="G100:G107" si="12">TRUNC(F100*((1+$G$6)*(1+$H$5)),2)</f>
        <v>132.25</v>
      </c>
      <c r="H100" s="259">
        <f t="shared" ref="H100:H107" si="13">TRUNC((E100*G100),2)</f>
        <v>0</v>
      </c>
      <c r="I100" s="3"/>
      <c r="J100" s="3"/>
      <c r="N100" s="16"/>
    </row>
    <row r="101" spans="1:14" s="4" customFormat="1" ht="45" hidden="1">
      <c r="A101" s="267" t="s">
        <v>52</v>
      </c>
      <c r="B101" s="264">
        <v>94990</v>
      </c>
      <c r="C101" s="261" t="s">
        <v>112</v>
      </c>
      <c r="D101" s="268" t="s">
        <v>113</v>
      </c>
      <c r="E101" s="269"/>
      <c r="F101" s="270">
        <v>485.61</v>
      </c>
      <c r="G101" s="262">
        <f t="shared" si="12"/>
        <v>607.01</v>
      </c>
      <c r="H101" s="263">
        <f t="shared" si="13"/>
        <v>0</v>
      </c>
      <c r="I101" s="3"/>
      <c r="J101" s="3"/>
    </row>
    <row r="102" spans="1:14" s="4" customFormat="1" ht="30" hidden="1">
      <c r="A102" s="267" t="s">
        <v>53</v>
      </c>
      <c r="B102" s="264">
        <v>84191</v>
      </c>
      <c r="C102" s="261" t="s">
        <v>151</v>
      </c>
      <c r="D102" s="268" t="s">
        <v>9</v>
      </c>
      <c r="E102" s="269"/>
      <c r="F102" s="270">
        <v>104.13</v>
      </c>
      <c r="G102" s="262">
        <f t="shared" si="12"/>
        <v>130.16</v>
      </c>
      <c r="H102" s="263">
        <f t="shared" si="13"/>
        <v>0</v>
      </c>
      <c r="I102" s="3"/>
      <c r="J102" s="3"/>
    </row>
    <row r="103" spans="1:14" s="4" customFormat="1" ht="45" hidden="1">
      <c r="A103" s="267" t="s">
        <v>152</v>
      </c>
      <c r="B103" s="264">
        <v>87251</v>
      </c>
      <c r="C103" s="261" t="s">
        <v>266</v>
      </c>
      <c r="D103" s="268" t="s">
        <v>9</v>
      </c>
      <c r="E103" s="269"/>
      <c r="F103" s="270">
        <v>26.46</v>
      </c>
      <c r="G103" s="262">
        <f t="shared" si="12"/>
        <v>33.07</v>
      </c>
      <c r="H103" s="263">
        <f t="shared" si="13"/>
        <v>0</v>
      </c>
      <c r="I103" s="3"/>
      <c r="J103" s="3"/>
    </row>
    <row r="104" spans="1:14" s="4" customFormat="1" ht="45" hidden="1">
      <c r="A104" s="267"/>
      <c r="B104" s="264">
        <v>94990</v>
      </c>
      <c r="C104" s="261" t="s">
        <v>112</v>
      </c>
      <c r="D104" s="258" t="s">
        <v>267</v>
      </c>
      <c r="E104" s="273"/>
      <c r="F104" s="270">
        <v>515.62</v>
      </c>
      <c r="G104" s="262">
        <f t="shared" si="12"/>
        <v>644.52</v>
      </c>
      <c r="H104" s="263">
        <f t="shared" si="13"/>
        <v>0</v>
      </c>
      <c r="I104" s="3"/>
      <c r="J104" s="3"/>
    </row>
    <row r="105" spans="1:14" s="4" customFormat="1" ht="30">
      <c r="A105" s="249"/>
      <c r="B105" s="246">
        <v>94263</v>
      </c>
      <c r="C105" s="245" t="s">
        <v>354</v>
      </c>
      <c r="D105" s="238" t="s">
        <v>13</v>
      </c>
      <c r="E105" s="346">
        <v>105.46</v>
      </c>
      <c r="F105" s="252">
        <v>21.51</v>
      </c>
      <c r="G105" s="253">
        <f t="shared" si="12"/>
        <v>26.88</v>
      </c>
      <c r="H105" s="254">
        <f t="shared" si="13"/>
        <v>2834.76</v>
      </c>
      <c r="I105" s="3"/>
      <c r="J105" s="3"/>
    </row>
    <row r="106" spans="1:14" s="4" customFormat="1" ht="30">
      <c r="A106" s="249"/>
      <c r="B106" s="246">
        <v>94264</v>
      </c>
      <c r="C106" s="245" t="s">
        <v>353</v>
      </c>
      <c r="D106" s="238" t="s">
        <v>13</v>
      </c>
      <c r="E106" s="346">
        <v>134.74</v>
      </c>
      <c r="F106" s="252">
        <v>23.98</v>
      </c>
      <c r="G106" s="253">
        <f t="shared" si="12"/>
        <v>29.97</v>
      </c>
      <c r="H106" s="254">
        <f t="shared" si="13"/>
        <v>4038.15</v>
      </c>
      <c r="I106" s="3"/>
      <c r="J106" s="3"/>
    </row>
    <row r="107" spans="1:14" s="4" customFormat="1" ht="15">
      <c r="A107" s="249" t="s">
        <v>29</v>
      </c>
      <c r="B107" s="246">
        <v>85180</v>
      </c>
      <c r="C107" s="245" t="s">
        <v>277</v>
      </c>
      <c r="D107" s="238" t="s">
        <v>9</v>
      </c>
      <c r="E107" s="250">
        <v>0</v>
      </c>
      <c r="F107" s="252">
        <v>12.47</v>
      </c>
      <c r="G107" s="253">
        <f t="shared" si="12"/>
        <v>15.58</v>
      </c>
      <c r="H107" s="254">
        <f t="shared" si="13"/>
        <v>0</v>
      </c>
      <c r="I107" s="3"/>
      <c r="J107" s="3"/>
    </row>
    <row r="108" spans="1:14" s="4" customFormat="1" ht="15.75">
      <c r="A108" s="230"/>
      <c r="B108" s="290"/>
      <c r="C108" s="281"/>
      <c r="D108" s="246"/>
      <c r="E108" s="246"/>
      <c r="F108" s="247"/>
      <c r="G108" s="284"/>
      <c r="H108" s="276">
        <f>SUM(H97:J107)</f>
        <v>40730.350000000006</v>
      </c>
      <c r="I108" s="3"/>
      <c r="J108" s="3"/>
    </row>
    <row r="109" spans="1:14" s="4" customFormat="1" ht="15.75">
      <c r="A109" s="230" t="s">
        <v>49</v>
      </c>
      <c r="B109" s="255"/>
      <c r="C109" s="257" t="s">
        <v>313</v>
      </c>
      <c r="D109" s="246"/>
      <c r="E109" s="246"/>
      <c r="F109" s="247"/>
      <c r="G109" s="284"/>
      <c r="H109" s="276"/>
      <c r="I109" s="3"/>
      <c r="J109" s="3"/>
    </row>
    <row r="110" spans="1:14" s="4" customFormat="1" ht="30" hidden="1">
      <c r="A110" s="249" t="s">
        <v>142</v>
      </c>
      <c r="B110" s="238">
        <v>86889</v>
      </c>
      <c r="C110" s="285" t="s">
        <v>123</v>
      </c>
      <c r="D110" s="250" t="s">
        <v>9</v>
      </c>
      <c r="E110" s="251"/>
      <c r="F110" s="252">
        <v>364.35</v>
      </c>
      <c r="G110" s="280">
        <f t="shared" ref="G110:G117" si="14">TRUNC(F110*((1+$G$6)*(1+$H$5)),2)</f>
        <v>455.43</v>
      </c>
      <c r="H110" s="254">
        <f t="shared" ref="H110:H117" si="15">TRUNC((E110*G110),2)</f>
        <v>0</v>
      </c>
      <c r="I110" s="3"/>
      <c r="J110" s="3"/>
    </row>
    <row r="111" spans="1:14" s="4" customFormat="1" ht="30" hidden="1">
      <c r="A111" s="249" t="s">
        <v>143</v>
      </c>
      <c r="B111" s="238">
        <v>86895</v>
      </c>
      <c r="C111" s="285" t="s">
        <v>124</v>
      </c>
      <c r="D111" s="238" t="s">
        <v>61</v>
      </c>
      <c r="E111" s="251"/>
      <c r="F111" s="252">
        <v>198.17</v>
      </c>
      <c r="G111" s="280">
        <f t="shared" si="14"/>
        <v>247.71</v>
      </c>
      <c r="H111" s="254">
        <f t="shared" si="15"/>
        <v>0</v>
      </c>
      <c r="I111" s="3"/>
      <c r="J111" s="3"/>
    </row>
    <row r="112" spans="1:14" s="4" customFormat="1" ht="46.5" customHeight="1">
      <c r="A112" s="249" t="s">
        <v>50</v>
      </c>
      <c r="B112" s="238">
        <v>97592</v>
      </c>
      <c r="C112" s="277" t="s">
        <v>314</v>
      </c>
      <c r="D112" s="238" t="s">
        <v>297</v>
      </c>
      <c r="E112" s="251">
        <v>50</v>
      </c>
      <c r="F112" s="252">
        <v>84.93</v>
      </c>
      <c r="G112" s="280">
        <f>TRUNC(F112*((1+$G$6)*(1+$H$5)),2)</f>
        <v>106.16</v>
      </c>
      <c r="H112" s="254">
        <f>TRUNC((E112*G112),2)</f>
        <v>5308</v>
      </c>
      <c r="I112" s="3"/>
      <c r="J112" s="3"/>
    </row>
    <row r="113" spans="1:12" s="4" customFormat="1" ht="45" hidden="1">
      <c r="A113" s="249" t="s">
        <v>52</v>
      </c>
      <c r="B113" s="324" t="s">
        <v>289</v>
      </c>
      <c r="C113" s="277" t="s">
        <v>125</v>
      </c>
      <c r="D113" s="246" t="s">
        <v>32</v>
      </c>
      <c r="E113" s="251"/>
      <c r="F113" s="252">
        <v>79.83</v>
      </c>
      <c r="G113" s="280">
        <f>TRUNC(F113*((1+$G$6)*(1+$H$5)),2)</f>
        <v>99.78</v>
      </c>
      <c r="H113" s="254">
        <f t="shared" si="15"/>
        <v>0</v>
      </c>
      <c r="I113" s="3"/>
      <c r="J113" s="3"/>
    </row>
    <row r="114" spans="1:12" s="4" customFormat="1" ht="45" hidden="1">
      <c r="A114" s="249" t="s">
        <v>194</v>
      </c>
      <c r="B114" s="246">
        <v>79627</v>
      </c>
      <c r="C114" s="277" t="s">
        <v>154</v>
      </c>
      <c r="D114" s="250" t="s">
        <v>9</v>
      </c>
      <c r="E114" s="251"/>
      <c r="F114" s="252">
        <v>378.12</v>
      </c>
      <c r="G114" s="280">
        <f t="shared" si="14"/>
        <v>472.65</v>
      </c>
      <c r="H114" s="254">
        <f t="shared" si="15"/>
        <v>0</v>
      </c>
      <c r="I114" s="3"/>
      <c r="J114" s="3"/>
    </row>
    <row r="115" spans="1:12" s="4" customFormat="1" ht="15.75" hidden="1" customHeight="1">
      <c r="A115" s="249" t="s">
        <v>195</v>
      </c>
      <c r="B115" s="281">
        <v>86889</v>
      </c>
      <c r="C115" s="325" t="s">
        <v>126</v>
      </c>
      <c r="D115" s="250" t="s">
        <v>9</v>
      </c>
      <c r="E115" s="326"/>
      <c r="F115" s="252">
        <v>364.35</v>
      </c>
      <c r="G115" s="280">
        <f t="shared" si="14"/>
        <v>455.43</v>
      </c>
      <c r="H115" s="254">
        <f t="shared" si="15"/>
        <v>0</v>
      </c>
      <c r="I115" s="3"/>
      <c r="J115" s="3"/>
    </row>
    <row r="116" spans="1:12" s="4" customFormat="1" ht="15.75" hidden="1" customHeight="1">
      <c r="A116" s="249" t="s">
        <v>196</v>
      </c>
      <c r="B116" s="281">
        <v>86889</v>
      </c>
      <c r="C116" s="325" t="s">
        <v>127</v>
      </c>
      <c r="D116" s="250" t="s">
        <v>9</v>
      </c>
      <c r="E116" s="327"/>
      <c r="F116" s="252">
        <v>364.35</v>
      </c>
      <c r="G116" s="280">
        <f t="shared" si="14"/>
        <v>455.43</v>
      </c>
      <c r="H116" s="254">
        <f t="shared" si="15"/>
        <v>0</v>
      </c>
      <c r="I116" s="3"/>
      <c r="J116" s="3"/>
    </row>
    <row r="117" spans="1:12" s="4" customFormat="1" ht="30" hidden="1">
      <c r="A117" s="249" t="s">
        <v>197</v>
      </c>
      <c r="B117" s="238">
        <v>86895</v>
      </c>
      <c r="C117" s="277" t="s">
        <v>217</v>
      </c>
      <c r="D117" s="238" t="s">
        <v>61</v>
      </c>
      <c r="E117" s="286"/>
      <c r="F117" s="286">
        <v>198.17</v>
      </c>
      <c r="G117" s="246">
        <f t="shared" si="14"/>
        <v>247.71</v>
      </c>
      <c r="H117" s="287">
        <f t="shared" si="15"/>
        <v>0</v>
      </c>
      <c r="I117" s="3"/>
      <c r="J117" s="3"/>
    </row>
    <row r="118" spans="1:12" s="4" customFormat="1" ht="15" hidden="1">
      <c r="A118" s="249"/>
      <c r="B118" s="238"/>
      <c r="C118" s="277" t="s">
        <v>275</v>
      </c>
      <c r="D118" s="238" t="s">
        <v>9</v>
      </c>
      <c r="E118" s="238"/>
      <c r="F118" s="286"/>
      <c r="G118" s="246">
        <f>TRUNC(F118*((1+$G$6)*(1+$H$5)),2)</f>
        <v>0</v>
      </c>
      <c r="H118" s="287">
        <f>TRUNC((E114*G114),2)</f>
        <v>0</v>
      </c>
      <c r="I118" s="3"/>
      <c r="J118" s="3"/>
    </row>
    <row r="119" spans="1:12" s="4" customFormat="1" ht="15.75" customHeight="1">
      <c r="A119" s="230"/>
      <c r="B119" s="281"/>
      <c r="C119" s="281"/>
      <c r="D119" s="246"/>
      <c r="E119" s="246"/>
      <c r="F119" s="247"/>
      <c r="G119" s="284"/>
      <c r="H119" s="276">
        <f>SUM(H110:J117)</f>
        <v>5308</v>
      </c>
      <c r="I119" s="3"/>
      <c r="J119" s="3"/>
    </row>
    <row r="120" spans="1:12" s="4" customFormat="1" ht="15.75" customHeight="1">
      <c r="A120" s="230"/>
      <c r="B120" s="281"/>
      <c r="C120" s="281"/>
      <c r="D120" s="246"/>
      <c r="E120" s="246"/>
      <c r="F120" s="247"/>
      <c r="G120" s="284"/>
      <c r="H120" s="276"/>
      <c r="I120" s="3"/>
      <c r="J120" s="3"/>
    </row>
    <row r="121" spans="1:12" s="4" customFormat="1" ht="15.75">
      <c r="A121" s="230" t="s">
        <v>51</v>
      </c>
      <c r="B121" s="255"/>
      <c r="C121" s="232" t="s">
        <v>24</v>
      </c>
      <c r="D121" s="246"/>
      <c r="E121" s="246"/>
      <c r="F121" s="247"/>
      <c r="G121" s="248"/>
      <c r="H121" s="243"/>
      <c r="I121" s="3"/>
      <c r="J121" s="3"/>
    </row>
    <row r="122" spans="1:12" s="4" customFormat="1" ht="15" hidden="1">
      <c r="A122" s="267" t="s">
        <v>55</v>
      </c>
      <c r="B122" s="268" t="s">
        <v>130</v>
      </c>
      <c r="C122" s="309" t="s">
        <v>131</v>
      </c>
      <c r="D122" s="268" t="s">
        <v>9</v>
      </c>
      <c r="E122" s="269"/>
      <c r="F122" s="265">
        <v>18.690000000000001</v>
      </c>
      <c r="G122" s="262">
        <f t="shared" ref="G122:G130" si="16">TRUNC(F122*((1+$G$6)*(1+$H$5)),2)</f>
        <v>23.36</v>
      </c>
      <c r="H122" s="263">
        <f t="shared" ref="H122:H131" si="17">TRUNC((E122*G122),2)</f>
        <v>0</v>
      </c>
      <c r="I122" s="3"/>
      <c r="J122" s="3"/>
      <c r="K122" s="12">
        <f>22.7+24.7+18.9+12.4+12.5+101.72+22.7+12.8+12.7+28.56+32.39+11.42+11.36+14.1+11.3+19.98+11.3+17.12+80.77+18+11+12.9+10.9+14.2+12.8+16.7+136.38+22.6+30.8+16+15.8+16.8+23.66+14.91+15.8+12.8</f>
        <v>881.4699999999998</v>
      </c>
      <c r="L122" s="12">
        <f>K122*3</f>
        <v>2644.4099999999994</v>
      </c>
    </row>
    <row r="123" spans="1:12" s="4" customFormat="1" ht="15" hidden="1">
      <c r="A123" s="267" t="s">
        <v>224</v>
      </c>
      <c r="B123" s="268">
        <v>79460</v>
      </c>
      <c r="C123" s="261" t="s">
        <v>116</v>
      </c>
      <c r="D123" s="268" t="s">
        <v>9</v>
      </c>
      <c r="E123" s="269"/>
      <c r="F123" s="265">
        <v>33.82</v>
      </c>
      <c r="G123" s="262">
        <f t="shared" si="16"/>
        <v>42.27</v>
      </c>
      <c r="H123" s="263">
        <f t="shared" si="17"/>
        <v>0</v>
      </c>
      <c r="I123" s="3"/>
      <c r="J123" s="3"/>
      <c r="K123" s="12"/>
      <c r="L123" s="12"/>
    </row>
    <row r="124" spans="1:12" s="4" customFormat="1" ht="15">
      <c r="A124" s="249" t="s">
        <v>52</v>
      </c>
      <c r="B124" s="250">
        <v>79460</v>
      </c>
      <c r="C124" s="245" t="s">
        <v>116</v>
      </c>
      <c r="D124" s="238" t="s">
        <v>258</v>
      </c>
      <c r="E124" s="251">
        <v>648.39</v>
      </c>
      <c r="F124" s="247">
        <v>34.83</v>
      </c>
      <c r="G124" s="253">
        <f>TRUNC(F124*((1+$G$6)*(1+$H$5)),2)</f>
        <v>43.53</v>
      </c>
      <c r="H124" s="254">
        <f>TRUNC((E124*G124),2)</f>
        <v>28224.41</v>
      </c>
      <c r="I124" s="3"/>
      <c r="J124" s="3"/>
      <c r="K124" s="12"/>
      <c r="L124" s="12"/>
    </row>
    <row r="125" spans="1:12" s="4" customFormat="1" ht="45">
      <c r="A125" s="249" t="s">
        <v>53</v>
      </c>
      <c r="B125" s="238" t="s">
        <v>133</v>
      </c>
      <c r="C125" s="245" t="s">
        <v>134</v>
      </c>
      <c r="D125" s="250" t="s">
        <v>9</v>
      </c>
      <c r="E125" s="251">
        <v>30.93</v>
      </c>
      <c r="F125" s="247">
        <v>14.21</v>
      </c>
      <c r="G125" s="253">
        <f t="shared" si="16"/>
        <v>17.760000000000002</v>
      </c>
      <c r="H125" s="254">
        <f t="shared" si="17"/>
        <v>549.30999999999995</v>
      </c>
      <c r="I125" s="3"/>
      <c r="J125" s="3"/>
      <c r="K125" s="12"/>
      <c r="L125" s="12"/>
    </row>
    <row r="126" spans="1:12" s="4" customFormat="1" ht="36.75" customHeight="1">
      <c r="A126" s="249" t="s">
        <v>64</v>
      </c>
      <c r="B126" s="238" t="s">
        <v>261</v>
      </c>
      <c r="C126" s="245" t="s">
        <v>265</v>
      </c>
      <c r="D126" s="250" t="s">
        <v>9</v>
      </c>
      <c r="E126" s="251">
        <v>37.17</v>
      </c>
      <c r="F126" s="247">
        <v>21.07</v>
      </c>
      <c r="G126" s="253">
        <f t="shared" si="16"/>
        <v>26.33</v>
      </c>
      <c r="H126" s="254">
        <f t="shared" si="17"/>
        <v>978.68</v>
      </c>
      <c r="I126" s="3"/>
      <c r="J126" s="3"/>
      <c r="K126" s="12"/>
      <c r="L126" s="12"/>
    </row>
    <row r="127" spans="1:12" s="4" customFormat="1" ht="15" hidden="1">
      <c r="A127" s="267" t="s">
        <v>232</v>
      </c>
      <c r="B127" s="258">
        <v>40905</v>
      </c>
      <c r="C127" s="261" t="s">
        <v>150</v>
      </c>
      <c r="D127" s="268" t="s">
        <v>9</v>
      </c>
      <c r="E127" s="269"/>
      <c r="F127" s="265">
        <v>16.62</v>
      </c>
      <c r="G127" s="262">
        <f t="shared" si="16"/>
        <v>20.77</v>
      </c>
      <c r="H127" s="263">
        <f t="shared" si="17"/>
        <v>0</v>
      </c>
      <c r="I127" s="3"/>
      <c r="J127" s="3"/>
      <c r="K127" s="12"/>
      <c r="L127" s="12"/>
    </row>
    <row r="128" spans="1:12" s="4" customFormat="1" ht="32.25" customHeight="1">
      <c r="A128" s="249" t="s">
        <v>121</v>
      </c>
      <c r="B128" s="238">
        <v>88489</v>
      </c>
      <c r="C128" s="245" t="s">
        <v>118</v>
      </c>
      <c r="D128" s="250" t="s">
        <v>9</v>
      </c>
      <c r="E128" s="251">
        <v>432.26</v>
      </c>
      <c r="F128" s="252">
        <v>9.7100000000000009</v>
      </c>
      <c r="G128" s="253">
        <f t="shared" si="16"/>
        <v>12.13</v>
      </c>
      <c r="H128" s="254">
        <f t="shared" si="17"/>
        <v>5243.31</v>
      </c>
      <c r="I128" s="3"/>
      <c r="J128" s="3"/>
      <c r="K128" s="12"/>
      <c r="L128" s="12"/>
    </row>
    <row r="129" spans="1:12" s="4" customFormat="1" ht="32.25" customHeight="1">
      <c r="A129" s="249" t="s">
        <v>128</v>
      </c>
      <c r="B129" s="238">
        <v>88489</v>
      </c>
      <c r="C129" s="245" t="s">
        <v>117</v>
      </c>
      <c r="D129" s="250" t="s">
        <v>9</v>
      </c>
      <c r="E129" s="251">
        <v>652.21</v>
      </c>
      <c r="F129" s="252">
        <v>9.7100000000000009</v>
      </c>
      <c r="G129" s="253">
        <f t="shared" si="16"/>
        <v>12.13</v>
      </c>
      <c r="H129" s="254">
        <f t="shared" si="17"/>
        <v>7911.3</v>
      </c>
      <c r="I129" s="3"/>
      <c r="J129" s="3"/>
      <c r="K129" s="12">
        <f>3.83+0.5+8.5+4+1.43+3.1+2.93+1.1+22.68+3.65+8.25+3.8+3.15+12.4+3.15+7.23+3.65</f>
        <v>93.350000000000023</v>
      </c>
      <c r="L129" s="12">
        <f>K129*3.2</f>
        <v>298.72000000000008</v>
      </c>
    </row>
    <row r="130" spans="1:12" s="4" customFormat="1" ht="32.25" customHeight="1">
      <c r="A130" s="249" t="s">
        <v>192</v>
      </c>
      <c r="B130" s="238">
        <v>88486</v>
      </c>
      <c r="C130" s="245" t="s">
        <v>256</v>
      </c>
      <c r="D130" s="250" t="s">
        <v>9</v>
      </c>
      <c r="E130" s="251">
        <v>173.3</v>
      </c>
      <c r="F130" s="252">
        <v>8.57</v>
      </c>
      <c r="G130" s="253">
        <f t="shared" si="16"/>
        <v>10.71</v>
      </c>
      <c r="H130" s="254">
        <f t="shared" si="17"/>
        <v>1856.04</v>
      </c>
      <c r="I130" s="3"/>
      <c r="J130" s="3"/>
      <c r="K130" s="12"/>
      <c r="L130" s="12"/>
    </row>
    <row r="131" spans="1:12" s="4" customFormat="1" ht="47.25" customHeight="1">
      <c r="A131" s="249" t="s">
        <v>193</v>
      </c>
      <c r="B131" s="238" t="s">
        <v>133</v>
      </c>
      <c r="C131" s="245" t="s">
        <v>319</v>
      </c>
      <c r="D131" s="238" t="s">
        <v>9</v>
      </c>
      <c r="E131" s="251">
        <v>102.56</v>
      </c>
      <c r="F131" s="252">
        <v>14.21</v>
      </c>
      <c r="G131" s="253">
        <f>TRUNC(F131*((1+$G$6)*(1+$H$5)),2)</f>
        <v>17.760000000000002</v>
      </c>
      <c r="H131" s="254">
        <f t="shared" si="17"/>
        <v>1821.46</v>
      </c>
      <c r="I131" s="3"/>
      <c r="J131" s="3"/>
      <c r="K131" s="12"/>
      <c r="L131" s="12"/>
    </row>
    <row r="132" spans="1:12" s="4" customFormat="1" ht="18" customHeight="1">
      <c r="A132" s="249" t="s">
        <v>334</v>
      </c>
      <c r="B132" s="238">
        <v>73446</v>
      </c>
      <c r="C132" s="245" t="s">
        <v>310</v>
      </c>
      <c r="D132" s="238" t="s">
        <v>258</v>
      </c>
      <c r="E132" s="251">
        <v>286.5</v>
      </c>
      <c r="F132" s="252">
        <v>16.100000000000001</v>
      </c>
      <c r="G132" s="253">
        <f>TRUNC(F132*((1+$G$6)*(1+$H$5)),2)</f>
        <v>20.12</v>
      </c>
      <c r="H132" s="254">
        <f>TRUNC((E132*G132),2)</f>
        <v>5764.38</v>
      </c>
      <c r="I132" s="3"/>
      <c r="J132" s="3"/>
      <c r="K132" s="12"/>
      <c r="L132" s="12"/>
    </row>
    <row r="133" spans="1:12" s="4" customFormat="1" ht="15.75" customHeight="1">
      <c r="A133" s="249"/>
      <c r="B133" s="238"/>
      <c r="C133" s="245"/>
      <c r="D133" s="238"/>
      <c r="E133" s="250"/>
      <c r="F133" s="252"/>
      <c r="G133" s="253"/>
      <c r="H133" s="274">
        <f>SUM(H122:J132)</f>
        <v>52348.89</v>
      </c>
      <c r="I133" s="3"/>
      <c r="J133" s="3"/>
      <c r="K133" s="12"/>
      <c r="L133" s="12"/>
    </row>
    <row r="134" spans="1:12" s="4" customFormat="1" ht="15.75" customHeight="1">
      <c r="A134" s="292" t="s">
        <v>16</v>
      </c>
      <c r="B134" s="238"/>
      <c r="C134" s="257" t="s">
        <v>304</v>
      </c>
      <c r="D134" s="250"/>
      <c r="E134" s="250"/>
      <c r="F134" s="252"/>
      <c r="G134" s="253"/>
      <c r="H134" s="254"/>
      <c r="I134" s="3"/>
      <c r="J134" s="3"/>
      <c r="K134" s="12"/>
      <c r="L134" s="12"/>
    </row>
    <row r="135" spans="1:12" s="4" customFormat="1" ht="31.5" customHeight="1">
      <c r="A135" s="292" t="s">
        <v>54</v>
      </c>
      <c r="B135" s="238"/>
      <c r="C135" s="354" t="s">
        <v>40</v>
      </c>
      <c r="D135" s="238"/>
      <c r="E135" s="250"/>
      <c r="F135" s="252"/>
      <c r="G135" s="253"/>
      <c r="H135" s="254"/>
      <c r="I135" s="3"/>
      <c r="J135" s="3"/>
      <c r="K135" s="12"/>
      <c r="L135" s="12"/>
    </row>
    <row r="136" spans="1:12" s="4" customFormat="1" ht="21.75" customHeight="1">
      <c r="A136" s="249" t="s">
        <v>55</v>
      </c>
      <c r="B136" s="238">
        <v>93358</v>
      </c>
      <c r="C136" s="289" t="s">
        <v>280</v>
      </c>
      <c r="D136" s="238" t="s">
        <v>267</v>
      </c>
      <c r="E136" s="250">
        <v>8.43</v>
      </c>
      <c r="F136" s="252">
        <v>55.66</v>
      </c>
      <c r="G136" s="253">
        <f>TRUNC(F136*((1+$G$6)*(1+$H$5)),2)</f>
        <v>69.569999999999993</v>
      </c>
      <c r="H136" s="254">
        <f>TRUNC((E136*G136),2)</f>
        <v>586.47</v>
      </c>
      <c r="I136" s="3"/>
      <c r="J136" s="3"/>
      <c r="K136" s="12"/>
      <c r="L136" s="12"/>
    </row>
    <row r="137" spans="1:12" s="4" customFormat="1" ht="24" customHeight="1">
      <c r="A137" s="249" t="s">
        <v>224</v>
      </c>
      <c r="B137" s="238">
        <v>72961</v>
      </c>
      <c r="C137" s="289" t="s">
        <v>281</v>
      </c>
      <c r="D137" s="238" t="s">
        <v>9</v>
      </c>
      <c r="E137" s="250">
        <v>68</v>
      </c>
      <c r="F137" s="252">
        <v>1.2</v>
      </c>
      <c r="G137" s="253">
        <f>TRUNC(F137*((1+$G$6)*(1+$H$5)),2)</f>
        <v>1.5</v>
      </c>
      <c r="H137" s="254">
        <f>TRUNC((E137*G137),2)</f>
        <v>102</v>
      </c>
      <c r="I137" s="3"/>
      <c r="J137" s="3"/>
      <c r="K137" s="12"/>
      <c r="L137" s="12"/>
    </row>
    <row r="138" spans="1:12" s="4" customFormat="1" ht="15.75">
      <c r="A138" s="249"/>
      <c r="B138" s="238"/>
      <c r="C138" s="354"/>
      <c r="D138" s="238"/>
      <c r="E138" s="250"/>
      <c r="F138" s="252"/>
      <c r="G138" s="253"/>
      <c r="H138" s="274">
        <f>SUM(H135:J137)</f>
        <v>688.47</v>
      </c>
      <c r="I138" s="3"/>
      <c r="J138" s="3"/>
      <c r="K138" s="12"/>
      <c r="L138" s="12"/>
    </row>
    <row r="139" spans="1:12" s="4" customFormat="1" ht="23.25" customHeight="1">
      <c r="A139" s="292" t="s">
        <v>56</v>
      </c>
      <c r="B139" s="238"/>
      <c r="C139" s="354" t="s">
        <v>278</v>
      </c>
      <c r="D139" s="238"/>
      <c r="E139" s="250"/>
      <c r="F139" s="252"/>
      <c r="G139" s="253"/>
      <c r="H139" s="254"/>
      <c r="I139" s="3"/>
      <c r="J139" s="3"/>
      <c r="K139" s="12"/>
      <c r="L139" s="12"/>
    </row>
    <row r="140" spans="1:12" s="4" customFormat="1" ht="35.25" customHeight="1">
      <c r="A140" s="249" t="s">
        <v>57</v>
      </c>
      <c r="B140" s="238">
        <v>94965</v>
      </c>
      <c r="C140" s="289" t="s">
        <v>286</v>
      </c>
      <c r="D140" s="238" t="s">
        <v>267</v>
      </c>
      <c r="E140" s="250">
        <v>2.81</v>
      </c>
      <c r="F140" s="252">
        <v>316.74</v>
      </c>
      <c r="G140" s="253">
        <f>TRUNC(F140*((1+$G$6)*(1+$H$5)),2)</f>
        <v>395.92</v>
      </c>
      <c r="H140" s="254">
        <f>TRUNC((E140*G140),2)</f>
        <v>1112.53</v>
      </c>
      <c r="I140" s="3"/>
      <c r="J140" s="3"/>
      <c r="K140" s="12"/>
      <c r="L140" s="12"/>
    </row>
    <row r="141" spans="1:12" s="4" customFormat="1" ht="36.75" customHeight="1">
      <c r="A141" s="249" t="s">
        <v>58</v>
      </c>
      <c r="B141" s="238">
        <v>92873</v>
      </c>
      <c r="C141" s="289" t="s">
        <v>282</v>
      </c>
      <c r="D141" s="238" t="s">
        <v>267</v>
      </c>
      <c r="E141" s="250">
        <v>2.81</v>
      </c>
      <c r="F141" s="252">
        <v>142.87</v>
      </c>
      <c r="G141" s="253">
        <f>TRUNC(F141*((1+$G$6)*(1+$H$5)),2)</f>
        <v>178.58</v>
      </c>
      <c r="H141" s="254">
        <f>TRUNC((E141*G141),2)</f>
        <v>501.8</v>
      </c>
      <c r="I141" s="3"/>
      <c r="J141" s="3"/>
      <c r="K141" s="12"/>
      <c r="L141" s="12"/>
    </row>
    <row r="142" spans="1:12" s="4" customFormat="1" ht="36.75" customHeight="1">
      <c r="A142" s="249"/>
      <c r="B142" s="238">
        <v>92270</v>
      </c>
      <c r="C142" s="289" t="s">
        <v>283</v>
      </c>
      <c r="D142" s="238" t="s">
        <v>258</v>
      </c>
      <c r="E142" s="250">
        <v>13.6</v>
      </c>
      <c r="F142" s="252">
        <v>38.42</v>
      </c>
      <c r="G142" s="253">
        <f>TRUNC(F142*((1+$G$6)*(1+$H$5)),2)</f>
        <v>48.02</v>
      </c>
      <c r="H142" s="254">
        <f>TRUNC((E142*G142),2)</f>
        <v>653.07000000000005</v>
      </c>
      <c r="I142" s="3"/>
      <c r="J142" s="3"/>
      <c r="K142" s="12"/>
      <c r="L142" s="12"/>
    </row>
    <row r="143" spans="1:12" s="4" customFormat="1" ht="36.75" customHeight="1">
      <c r="A143" s="249"/>
      <c r="B143" s="238">
        <v>5968</v>
      </c>
      <c r="C143" s="289" t="s">
        <v>362</v>
      </c>
      <c r="D143" s="238" t="s">
        <v>258</v>
      </c>
      <c r="E143" s="250">
        <v>20.399999999999999</v>
      </c>
      <c r="F143" s="252">
        <v>34.07</v>
      </c>
      <c r="G143" s="253">
        <f>TRUNC(F143*((1+$G$6)*(1+$H$5)),2)</f>
        <v>42.58</v>
      </c>
      <c r="H143" s="254">
        <f>TRUNC((E143*G143),2)</f>
        <v>868.63</v>
      </c>
      <c r="I143" s="3"/>
      <c r="J143" s="3"/>
      <c r="K143" s="12"/>
      <c r="L143" s="12"/>
    </row>
    <row r="144" spans="1:12" s="4" customFormat="1" ht="47.25" customHeight="1">
      <c r="A144" s="249" t="s">
        <v>59</v>
      </c>
      <c r="B144" s="238">
        <v>92776</v>
      </c>
      <c r="C144" s="289" t="s">
        <v>284</v>
      </c>
      <c r="D144" s="238" t="s">
        <v>285</v>
      </c>
      <c r="E144" s="250">
        <v>6.8</v>
      </c>
      <c r="F144" s="252">
        <v>9.24</v>
      </c>
      <c r="G144" s="253">
        <f>TRUNC(F144*((1+$G$6)*(1+$H$5)),2)</f>
        <v>11.55</v>
      </c>
      <c r="H144" s="254">
        <f>TRUNC((E144*G144),2)</f>
        <v>78.540000000000006</v>
      </c>
      <c r="I144" s="3"/>
      <c r="J144" s="3"/>
      <c r="K144" s="12"/>
      <c r="L144" s="12"/>
    </row>
    <row r="145" spans="1:12" s="4" customFormat="1" ht="23.25" customHeight="1">
      <c r="A145" s="249"/>
      <c r="B145" s="238"/>
      <c r="C145" s="354"/>
      <c r="D145" s="238"/>
      <c r="E145" s="250"/>
      <c r="F145" s="252"/>
      <c r="G145" s="253"/>
      <c r="H145" s="274">
        <f>SUM(H139:J144)</f>
        <v>3214.57</v>
      </c>
      <c r="I145" s="3"/>
      <c r="J145" s="3"/>
      <c r="K145" s="12"/>
      <c r="L145" s="12"/>
    </row>
    <row r="146" spans="1:12" s="4" customFormat="1" ht="15.75" customHeight="1">
      <c r="A146" s="292">
        <v>14</v>
      </c>
      <c r="B146" s="238"/>
      <c r="C146" s="257" t="s">
        <v>279</v>
      </c>
      <c r="D146" s="238"/>
      <c r="E146" s="250"/>
      <c r="F146" s="252"/>
      <c r="G146" s="253"/>
      <c r="H146" s="254"/>
      <c r="I146" s="3"/>
      <c r="J146" s="3"/>
      <c r="K146" s="12"/>
      <c r="L146" s="12"/>
    </row>
    <row r="147" spans="1:12" s="4" customFormat="1" ht="39" customHeight="1">
      <c r="A147" s="249" t="s">
        <v>20</v>
      </c>
      <c r="B147" s="238">
        <v>94965</v>
      </c>
      <c r="C147" s="245" t="s">
        <v>286</v>
      </c>
      <c r="D147" s="238" t="s">
        <v>267</v>
      </c>
      <c r="E147" s="250">
        <v>0.18</v>
      </c>
      <c r="F147" s="252">
        <v>316.74</v>
      </c>
      <c r="G147" s="253">
        <f>TRUNC(F147*((1+$G$6)*(1+$H$5)),2)</f>
        <v>395.92</v>
      </c>
      <c r="H147" s="254">
        <f>TRUNC((E147*G147),2)</f>
        <v>71.260000000000005</v>
      </c>
      <c r="I147" s="3"/>
      <c r="J147" s="3"/>
      <c r="K147" s="12"/>
      <c r="L147" s="12"/>
    </row>
    <row r="148" spans="1:12" s="4" customFormat="1" ht="37.5" customHeight="1">
      <c r="A148" s="249" t="s">
        <v>60</v>
      </c>
      <c r="B148" s="238">
        <v>92873</v>
      </c>
      <c r="C148" s="245" t="s">
        <v>282</v>
      </c>
      <c r="D148" s="238" t="s">
        <v>267</v>
      </c>
      <c r="E148" s="250">
        <v>0.18</v>
      </c>
      <c r="F148" s="252">
        <v>142.87</v>
      </c>
      <c r="G148" s="253">
        <f>TRUNC(F148*((1+$G$6)*(1+$H$5)),2)</f>
        <v>178.58</v>
      </c>
      <c r="H148" s="254">
        <f>TRUNC((E148*G148),2)</f>
        <v>32.14</v>
      </c>
      <c r="I148" s="3"/>
      <c r="J148" s="3"/>
      <c r="K148" s="12"/>
      <c r="L148" s="12"/>
    </row>
    <row r="149" spans="1:12" s="4" customFormat="1" ht="33" customHeight="1">
      <c r="A149" s="249" t="s">
        <v>21</v>
      </c>
      <c r="B149" s="238">
        <v>92270</v>
      </c>
      <c r="C149" s="245" t="s">
        <v>283</v>
      </c>
      <c r="D149" s="238" t="s">
        <v>9</v>
      </c>
      <c r="E149" s="250">
        <v>2.4</v>
      </c>
      <c r="F149" s="252">
        <v>38.42</v>
      </c>
      <c r="G149" s="253">
        <f>TRUNC(F149*((1+$G$6)*(1+$H$5)),2)</f>
        <v>48.02</v>
      </c>
      <c r="H149" s="254">
        <f>TRUNC((E149*G149),2)</f>
        <v>115.24</v>
      </c>
      <c r="I149" s="3"/>
      <c r="J149" s="3"/>
      <c r="K149" s="12"/>
      <c r="L149" s="12"/>
    </row>
    <row r="150" spans="1:12" s="4" customFormat="1" ht="48.75" customHeight="1">
      <c r="A150" s="249" t="s">
        <v>233</v>
      </c>
      <c r="B150" s="238">
        <v>92776</v>
      </c>
      <c r="C150" s="245" t="s">
        <v>284</v>
      </c>
      <c r="D150" s="238" t="s">
        <v>285</v>
      </c>
      <c r="E150" s="250">
        <v>14.28</v>
      </c>
      <c r="F150" s="252">
        <v>9.24</v>
      </c>
      <c r="G150" s="253">
        <f>TRUNC(F150*((1+$G$6)*(1+$H$5)),2)</f>
        <v>11.55</v>
      </c>
      <c r="H150" s="254">
        <f>TRUNC((E150*G150),2)</f>
        <v>164.93</v>
      </c>
      <c r="I150" s="3"/>
      <c r="J150" s="3"/>
      <c r="K150" s="12"/>
      <c r="L150" s="12"/>
    </row>
    <row r="151" spans="1:12" s="4" customFormat="1" ht="15.75" customHeight="1">
      <c r="A151" s="249"/>
      <c r="B151" s="238"/>
      <c r="C151" s="257"/>
      <c r="D151" s="238"/>
      <c r="E151" s="250"/>
      <c r="F151" s="252"/>
      <c r="G151" s="253"/>
      <c r="H151" s="274">
        <f>SUM(H147:J150)</f>
        <v>383.57</v>
      </c>
      <c r="I151" s="3"/>
      <c r="J151" s="3"/>
      <c r="K151" s="12"/>
      <c r="L151" s="12"/>
    </row>
    <row r="152" spans="1:12" s="4" customFormat="1" ht="15.75">
      <c r="A152" s="230">
        <v>15</v>
      </c>
      <c r="B152" s="290"/>
      <c r="C152" s="257" t="s">
        <v>287</v>
      </c>
      <c r="D152" s="246"/>
      <c r="E152" s="246"/>
      <c r="F152" s="247"/>
      <c r="G152" s="284"/>
      <c r="H152" s="276"/>
      <c r="I152" s="3"/>
      <c r="J152" s="3"/>
    </row>
    <row r="153" spans="1:12" s="4" customFormat="1" ht="64.5" customHeight="1">
      <c r="A153" s="230" t="s">
        <v>67</v>
      </c>
      <c r="B153" s="281">
        <v>87495</v>
      </c>
      <c r="C153" s="291" t="s">
        <v>288</v>
      </c>
      <c r="D153" s="246" t="s">
        <v>9</v>
      </c>
      <c r="E153" s="246">
        <v>51.8</v>
      </c>
      <c r="F153" s="247">
        <v>60.52</v>
      </c>
      <c r="G153" s="246">
        <f>TRUNC(F153*((1+$G$6)*(1+$H$5)),2)</f>
        <v>75.650000000000006</v>
      </c>
      <c r="H153" s="236">
        <f>TRUNC((E153*G153),2)</f>
        <v>3918.67</v>
      </c>
      <c r="I153" s="3"/>
      <c r="J153" s="3"/>
    </row>
    <row r="154" spans="1:12" s="4" customFormat="1" ht="30">
      <c r="A154" s="237" t="s">
        <v>336</v>
      </c>
      <c r="B154" s="281">
        <v>87879</v>
      </c>
      <c r="C154" s="245" t="s">
        <v>94</v>
      </c>
      <c r="D154" s="246" t="s">
        <v>9</v>
      </c>
      <c r="E154" s="246">
        <v>103.6</v>
      </c>
      <c r="F154" s="247">
        <v>2.63</v>
      </c>
      <c r="G154" s="246">
        <f>TRUNC(F154*((1+$G$6)*(1+$H$5)),2)</f>
        <v>3.28</v>
      </c>
      <c r="H154" s="236">
        <f>TRUNC((E154*G154),2)</f>
        <v>339.8</v>
      </c>
      <c r="I154" s="3"/>
      <c r="J154" s="3"/>
    </row>
    <row r="155" spans="1:12" s="4" customFormat="1" ht="30">
      <c r="A155" s="237" t="s">
        <v>337</v>
      </c>
      <c r="B155" s="281">
        <v>87529</v>
      </c>
      <c r="C155" s="245" t="s">
        <v>63</v>
      </c>
      <c r="D155" s="246" t="s">
        <v>9</v>
      </c>
      <c r="E155" s="246">
        <v>103.6</v>
      </c>
      <c r="F155" s="247">
        <v>23.81</v>
      </c>
      <c r="G155" s="246">
        <f>TRUNC(F155*((1+$G$6)*(1+$H$5)),2)</f>
        <v>29.76</v>
      </c>
      <c r="H155" s="236">
        <f>TRUNC((E155*G155),2)</f>
        <v>3083.13</v>
      </c>
      <c r="I155" s="3"/>
      <c r="J155" s="3"/>
    </row>
    <row r="156" spans="1:12" s="4" customFormat="1" ht="30">
      <c r="A156" s="237" t="s">
        <v>338</v>
      </c>
      <c r="B156" s="281">
        <v>96135</v>
      </c>
      <c r="C156" s="245" t="s">
        <v>318</v>
      </c>
      <c r="D156" s="246" t="s">
        <v>9</v>
      </c>
      <c r="E156" s="246">
        <v>103.6</v>
      </c>
      <c r="F156" s="285">
        <v>18.670000000000002</v>
      </c>
      <c r="G156" s="285">
        <f>TRUNC(F156*((1+$G$6)*(1+$H$5)),2)</f>
        <v>23.33</v>
      </c>
      <c r="H156" s="348">
        <f>TRUNC((E156*G156),2)</f>
        <v>2416.98</v>
      </c>
      <c r="I156" s="3"/>
      <c r="J156" s="3"/>
    </row>
    <row r="157" spans="1:12" s="4" customFormat="1" ht="15.75">
      <c r="A157" s="237"/>
      <c r="B157" s="281"/>
      <c r="C157" s="245"/>
      <c r="D157" s="246"/>
      <c r="E157" s="246"/>
      <c r="F157" s="247"/>
      <c r="G157" s="349"/>
      <c r="H157" s="276">
        <f>SUM(H153:J156)</f>
        <v>9758.58</v>
      </c>
      <c r="I157" s="3"/>
      <c r="J157" s="3"/>
    </row>
    <row r="158" spans="1:12" ht="39" hidden="1" customHeight="1">
      <c r="A158" s="249" t="s">
        <v>57</v>
      </c>
      <c r="B158" s="250">
        <v>89356</v>
      </c>
      <c r="C158" s="245" t="s">
        <v>138</v>
      </c>
      <c r="D158" s="250" t="s">
        <v>32</v>
      </c>
      <c r="E158" s="347"/>
      <c r="F158" s="347">
        <v>14.97</v>
      </c>
      <c r="G158" s="280">
        <f t="shared" ref="G158:G180" si="18">TRUNC(F158*((1+$G$6)*(1+$H$5)),2)</f>
        <v>18.71</v>
      </c>
      <c r="H158" s="254">
        <f t="shared" ref="H158:H180" si="19">TRUNC((E158*G158),2)</f>
        <v>0</v>
      </c>
    </row>
    <row r="159" spans="1:12" ht="45" hidden="1">
      <c r="A159" s="249" t="s">
        <v>58</v>
      </c>
      <c r="B159" s="250">
        <v>89957</v>
      </c>
      <c r="C159" s="245" t="s">
        <v>141</v>
      </c>
      <c r="D159" s="250" t="s">
        <v>31</v>
      </c>
      <c r="E159" s="347"/>
      <c r="F159" s="347">
        <v>95.82</v>
      </c>
      <c r="G159" s="280">
        <f t="shared" si="18"/>
        <v>119.77</v>
      </c>
      <c r="H159" s="254">
        <f t="shared" si="19"/>
        <v>0</v>
      </c>
    </row>
    <row r="160" spans="1:12" ht="34.5" hidden="1" customHeight="1">
      <c r="A160" s="249" t="s">
        <v>59</v>
      </c>
      <c r="B160" s="250">
        <v>86888</v>
      </c>
      <c r="C160" s="245" t="s">
        <v>96</v>
      </c>
      <c r="D160" s="250" t="s">
        <v>31</v>
      </c>
      <c r="E160" s="347"/>
      <c r="F160" s="347">
        <v>339.51</v>
      </c>
      <c r="G160" s="280">
        <f t="shared" si="18"/>
        <v>424.38</v>
      </c>
      <c r="H160" s="254">
        <f t="shared" si="19"/>
        <v>0</v>
      </c>
    </row>
    <row r="161" spans="1:11" ht="61.5" hidden="1" customHeight="1">
      <c r="A161" s="249" t="s">
        <v>95</v>
      </c>
      <c r="B161" s="250">
        <v>72739</v>
      </c>
      <c r="C161" s="245" t="s">
        <v>136</v>
      </c>
      <c r="D161" s="250" t="s">
        <v>31</v>
      </c>
      <c r="E161" s="347"/>
      <c r="F161" s="347">
        <v>403.09</v>
      </c>
      <c r="G161" s="280">
        <f t="shared" si="18"/>
        <v>503.86</v>
      </c>
      <c r="H161" s="254">
        <f t="shared" si="19"/>
        <v>0</v>
      </c>
    </row>
    <row r="162" spans="1:11" ht="30" hidden="1">
      <c r="A162" s="249" t="s">
        <v>119</v>
      </c>
      <c r="B162" s="250">
        <v>86901</v>
      </c>
      <c r="C162" s="245" t="s">
        <v>97</v>
      </c>
      <c r="D162" s="250" t="s">
        <v>31</v>
      </c>
      <c r="E162" s="347"/>
      <c r="F162" s="347">
        <v>104.28</v>
      </c>
      <c r="G162" s="280">
        <f t="shared" si="18"/>
        <v>130.35</v>
      </c>
      <c r="H162" s="254">
        <f t="shared" si="19"/>
        <v>0</v>
      </c>
    </row>
    <row r="163" spans="1:11" ht="48" hidden="1" customHeight="1">
      <c r="A163" s="249" t="s">
        <v>135</v>
      </c>
      <c r="B163" s="250">
        <v>89985</v>
      </c>
      <c r="C163" s="245" t="s">
        <v>139</v>
      </c>
      <c r="D163" s="250" t="s">
        <v>31</v>
      </c>
      <c r="E163" s="347"/>
      <c r="F163" s="347">
        <v>53.8</v>
      </c>
      <c r="G163" s="280">
        <f t="shared" si="18"/>
        <v>67.25</v>
      </c>
      <c r="H163" s="254">
        <f t="shared" si="19"/>
        <v>0</v>
      </c>
      <c r="I163" s="37"/>
      <c r="J163" s="37"/>
      <c r="K163" s="38"/>
    </row>
    <row r="164" spans="1:11" ht="45" hidden="1">
      <c r="A164" s="249" t="s">
        <v>149</v>
      </c>
      <c r="B164" s="250">
        <v>89987</v>
      </c>
      <c r="C164" s="245" t="s">
        <v>140</v>
      </c>
      <c r="D164" s="250" t="s">
        <v>31</v>
      </c>
      <c r="E164" s="347"/>
      <c r="F164" s="347">
        <v>56.53</v>
      </c>
      <c r="G164" s="280">
        <f t="shared" si="18"/>
        <v>70.66</v>
      </c>
      <c r="H164" s="254">
        <f t="shared" si="19"/>
        <v>0</v>
      </c>
    </row>
    <row r="165" spans="1:11" ht="32.25" hidden="1" customHeight="1">
      <c r="A165" s="249" t="s">
        <v>159</v>
      </c>
      <c r="B165" s="250">
        <v>9535</v>
      </c>
      <c r="C165" s="350" t="s">
        <v>98</v>
      </c>
      <c r="D165" s="250" t="s">
        <v>31</v>
      </c>
      <c r="E165" s="347"/>
      <c r="F165" s="347">
        <v>63.95</v>
      </c>
      <c r="G165" s="280">
        <f t="shared" si="18"/>
        <v>79.930000000000007</v>
      </c>
      <c r="H165" s="254">
        <f t="shared" si="19"/>
        <v>0</v>
      </c>
    </row>
    <row r="166" spans="1:11" ht="45.75" hidden="1">
      <c r="A166" s="249" t="s">
        <v>199</v>
      </c>
      <c r="B166" s="250">
        <v>86906</v>
      </c>
      <c r="C166" s="245" t="s">
        <v>347</v>
      </c>
      <c r="D166" s="250" t="s">
        <v>31</v>
      </c>
      <c r="E166" s="347"/>
      <c r="F166" s="347">
        <v>47.13</v>
      </c>
      <c r="G166" s="280">
        <f t="shared" si="18"/>
        <v>58.91</v>
      </c>
      <c r="H166" s="254">
        <f t="shared" si="19"/>
        <v>0</v>
      </c>
    </row>
    <row r="167" spans="1:11" ht="61.5" hidden="1">
      <c r="A167" s="249" t="s">
        <v>200</v>
      </c>
      <c r="B167" s="250">
        <v>86906</v>
      </c>
      <c r="C167" s="245" t="s">
        <v>348</v>
      </c>
      <c r="D167" s="250" t="s">
        <v>31</v>
      </c>
      <c r="E167" s="347"/>
      <c r="F167" s="347">
        <v>47.13</v>
      </c>
      <c r="G167" s="280">
        <f t="shared" si="18"/>
        <v>58.91</v>
      </c>
      <c r="H167" s="254">
        <f t="shared" si="19"/>
        <v>0</v>
      </c>
    </row>
    <row r="168" spans="1:11" ht="69" hidden="1" customHeight="1">
      <c r="A168" s="249" t="s">
        <v>201</v>
      </c>
      <c r="B168" s="250">
        <v>86906</v>
      </c>
      <c r="C168" s="245" t="s">
        <v>349</v>
      </c>
      <c r="D168" s="250" t="s">
        <v>31</v>
      </c>
      <c r="E168" s="347"/>
      <c r="F168" s="347">
        <v>47.13</v>
      </c>
      <c r="G168" s="280">
        <f t="shared" si="18"/>
        <v>58.91</v>
      </c>
      <c r="H168" s="254">
        <f t="shared" si="19"/>
        <v>0</v>
      </c>
    </row>
    <row r="169" spans="1:11" ht="45" hidden="1">
      <c r="A169" s="249" t="s">
        <v>202</v>
      </c>
      <c r="B169" s="250">
        <v>86936</v>
      </c>
      <c r="C169" s="245" t="s">
        <v>144</v>
      </c>
      <c r="D169" s="250" t="s">
        <v>31</v>
      </c>
      <c r="E169" s="347"/>
      <c r="F169" s="347">
        <v>254.58</v>
      </c>
      <c r="G169" s="280">
        <f t="shared" si="18"/>
        <v>318.22000000000003</v>
      </c>
      <c r="H169" s="254">
        <f t="shared" si="19"/>
        <v>0</v>
      </c>
    </row>
    <row r="170" spans="1:11" ht="45" hidden="1">
      <c r="A170" s="249" t="s">
        <v>203</v>
      </c>
      <c r="B170" s="250">
        <v>89712</v>
      </c>
      <c r="C170" s="285" t="s">
        <v>146</v>
      </c>
      <c r="D170" s="250" t="s">
        <v>32</v>
      </c>
      <c r="E170" s="351"/>
      <c r="F170" s="286">
        <v>19.07</v>
      </c>
      <c r="G170" s="352">
        <f t="shared" si="18"/>
        <v>23.83</v>
      </c>
      <c r="H170" s="353">
        <f t="shared" si="19"/>
        <v>0</v>
      </c>
    </row>
    <row r="171" spans="1:11" ht="45" hidden="1">
      <c r="A171" s="249" t="s">
        <v>204</v>
      </c>
      <c r="B171" s="250">
        <v>89714</v>
      </c>
      <c r="C171" s="245" t="s">
        <v>147</v>
      </c>
      <c r="D171" s="250" t="s">
        <v>32</v>
      </c>
      <c r="E171" s="347"/>
      <c r="F171" s="286">
        <v>47.86</v>
      </c>
      <c r="G171" s="280">
        <f t="shared" si="18"/>
        <v>59.82</v>
      </c>
      <c r="H171" s="254">
        <f t="shared" si="19"/>
        <v>0</v>
      </c>
      <c r="I171" s="98"/>
      <c r="J171" s="98"/>
      <c r="K171" s="99"/>
    </row>
    <row r="172" spans="1:11" ht="45" hidden="1">
      <c r="A172" s="249" t="s">
        <v>205</v>
      </c>
      <c r="B172" s="250">
        <v>89746</v>
      </c>
      <c r="C172" s="245" t="s">
        <v>238</v>
      </c>
      <c r="D172" s="250" t="s">
        <v>31</v>
      </c>
      <c r="E172" s="347"/>
      <c r="F172" s="286">
        <v>17.45</v>
      </c>
      <c r="G172" s="280">
        <f t="shared" si="18"/>
        <v>21.81</v>
      </c>
      <c r="H172" s="254">
        <f t="shared" si="19"/>
        <v>0</v>
      </c>
      <c r="I172" s="98"/>
      <c r="J172" s="98"/>
      <c r="K172" s="99"/>
    </row>
    <row r="173" spans="1:11" ht="45" hidden="1">
      <c r="A173" s="249" t="s">
        <v>206</v>
      </c>
      <c r="B173" s="250">
        <v>89748</v>
      </c>
      <c r="C173" s="245" t="s">
        <v>239</v>
      </c>
      <c r="D173" s="250" t="s">
        <v>31</v>
      </c>
      <c r="E173" s="347"/>
      <c r="F173" s="286">
        <v>26.46</v>
      </c>
      <c r="G173" s="280">
        <f t="shared" si="18"/>
        <v>33.07</v>
      </c>
      <c r="H173" s="254">
        <f t="shared" si="19"/>
        <v>0</v>
      </c>
      <c r="I173" s="215"/>
      <c r="J173" s="98"/>
      <c r="K173" s="99"/>
    </row>
    <row r="174" spans="1:11" ht="49.5" hidden="1" customHeight="1">
      <c r="A174" s="249" t="s">
        <v>236</v>
      </c>
      <c r="B174" s="250">
        <v>73658</v>
      </c>
      <c r="C174" s="245" t="s">
        <v>163</v>
      </c>
      <c r="D174" s="250" t="s">
        <v>31</v>
      </c>
      <c r="E174" s="347"/>
      <c r="F174" s="286">
        <v>456.76</v>
      </c>
      <c r="G174" s="280">
        <f t="shared" si="18"/>
        <v>570.95000000000005</v>
      </c>
      <c r="H174" s="254">
        <f t="shared" si="19"/>
        <v>0</v>
      </c>
    </row>
    <row r="175" spans="1:11" ht="51.75" hidden="1" customHeight="1">
      <c r="A175" s="249" t="s">
        <v>237</v>
      </c>
      <c r="B175" s="250">
        <v>89708</v>
      </c>
      <c r="C175" s="244" t="s">
        <v>137</v>
      </c>
      <c r="D175" s="250" t="s">
        <v>31</v>
      </c>
      <c r="E175" s="347"/>
      <c r="F175" s="286">
        <v>45</v>
      </c>
      <c r="G175" s="280">
        <f t="shared" si="18"/>
        <v>56.25</v>
      </c>
      <c r="H175" s="254">
        <f t="shared" si="19"/>
        <v>0</v>
      </c>
    </row>
    <row r="176" spans="1:11" ht="33.75" hidden="1" customHeight="1">
      <c r="A176" s="249" t="s">
        <v>251</v>
      </c>
      <c r="B176" s="250">
        <v>95547</v>
      </c>
      <c r="C176" s="244" t="s">
        <v>246</v>
      </c>
      <c r="D176" s="250" t="s">
        <v>31</v>
      </c>
      <c r="E176" s="347"/>
      <c r="F176" s="286">
        <v>37.229999999999997</v>
      </c>
      <c r="G176" s="280">
        <f t="shared" si="18"/>
        <v>46.53</v>
      </c>
      <c r="H176" s="254">
        <f t="shared" si="19"/>
        <v>0</v>
      </c>
    </row>
    <row r="177" spans="1:11" ht="34.5" hidden="1" customHeight="1">
      <c r="A177" s="249" t="s">
        <v>252</v>
      </c>
      <c r="B177" s="250">
        <v>95545</v>
      </c>
      <c r="C177" s="244" t="s">
        <v>247</v>
      </c>
      <c r="D177" s="250" t="s">
        <v>31</v>
      </c>
      <c r="E177" s="347"/>
      <c r="F177" s="286">
        <v>28.54</v>
      </c>
      <c r="G177" s="280">
        <f t="shared" si="18"/>
        <v>35.67</v>
      </c>
      <c r="H177" s="254">
        <f t="shared" si="19"/>
        <v>0</v>
      </c>
    </row>
    <row r="178" spans="1:11" ht="38.25" hidden="1" customHeight="1">
      <c r="A178" s="249" t="s">
        <v>253</v>
      </c>
      <c r="B178" s="250">
        <v>37401</v>
      </c>
      <c r="C178" s="244" t="s">
        <v>248</v>
      </c>
      <c r="D178" s="250" t="s">
        <v>31</v>
      </c>
      <c r="E178" s="347"/>
      <c r="F178" s="286">
        <v>32.22</v>
      </c>
      <c r="G178" s="280">
        <f t="shared" si="18"/>
        <v>40.270000000000003</v>
      </c>
      <c r="H178" s="254">
        <f t="shared" si="19"/>
        <v>0</v>
      </c>
    </row>
    <row r="179" spans="1:11" ht="39" hidden="1" customHeight="1">
      <c r="A179" s="249" t="s">
        <v>254</v>
      </c>
      <c r="B179" s="250">
        <v>95544</v>
      </c>
      <c r="C179" s="244" t="s">
        <v>249</v>
      </c>
      <c r="D179" s="250" t="s">
        <v>31</v>
      </c>
      <c r="E179" s="347"/>
      <c r="F179" s="286">
        <v>29.19</v>
      </c>
      <c r="G179" s="280">
        <f t="shared" si="18"/>
        <v>36.479999999999997</v>
      </c>
      <c r="H179" s="254">
        <f t="shared" si="19"/>
        <v>0</v>
      </c>
    </row>
    <row r="180" spans="1:11" ht="30" hidden="1">
      <c r="A180" s="249" t="s">
        <v>255</v>
      </c>
      <c r="B180" s="250">
        <v>95542</v>
      </c>
      <c r="C180" s="244" t="s">
        <v>250</v>
      </c>
      <c r="D180" s="250" t="s">
        <v>31</v>
      </c>
      <c r="E180" s="347"/>
      <c r="F180" s="286">
        <v>23.04</v>
      </c>
      <c r="G180" s="280">
        <f t="shared" si="18"/>
        <v>28.8</v>
      </c>
      <c r="H180" s="254">
        <f t="shared" si="19"/>
        <v>0</v>
      </c>
    </row>
    <row r="181" spans="1:11" ht="15.75">
      <c r="A181" s="292">
        <v>16</v>
      </c>
      <c r="B181" s="250"/>
      <c r="C181" s="288" t="s">
        <v>315</v>
      </c>
      <c r="D181" s="250"/>
      <c r="E181" s="347"/>
      <c r="F181" s="286"/>
      <c r="G181" s="280"/>
      <c r="H181" s="254"/>
    </row>
    <row r="182" spans="1:11" ht="60">
      <c r="A182" s="249" t="s">
        <v>339</v>
      </c>
      <c r="B182" s="250">
        <v>72110</v>
      </c>
      <c r="C182" s="277" t="s">
        <v>361</v>
      </c>
      <c r="D182" s="238" t="s">
        <v>9</v>
      </c>
      <c r="E182" s="347">
        <v>57.6</v>
      </c>
      <c r="F182" s="286">
        <v>62.56</v>
      </c>
      <c r="G182" s="280">
        <f>TRUNC(F182*((1+$G$6)*(1+$H$5)),2)</f>
        <v>78.2</v>
      </c>
      <c r="H182" s="254">
        <f>TRUNC((E182*G182),2)</f>
        <v>4504.32</v>
      </c>
    </row>
    <row r="183" spans="1:11" ht="30">
      <c r="A183" s="249"/>
      <c r="B183" s="238" t="s">
        <v>359</v>
      </c>
      <c r="C183" s="277" t="s">
        <v>358</v>
      </c>
      <c r="D183" s="238" t="s">
        <v>360</v>
      </c>
      <c r="E183" s="347">
        <v>1505.65</v>
      </c>
      <c r="F183" s="286">
        <v>4.8899999999999997</v>
      </c>
      <c r="G183" s="280">
        <f>TRUNC(F183*((1+$G$6)*(1+$H$5)),2)</f>
        <v>6.11</v>
      </c>
      <c r="H183" s="254">
        <f>TRUNC((E183*G183),2)</f>
        <v>9199.52</v>
      </c>
    </row>
    <row r="184" spans="1:11" s="223" customFormat="1" ht="45">
      <c r="A184" s="355" t="s">
        <v>340</v>
      </c>
      <c r="B184" s="246">
        <v>92568</v>
      </c>
      <c r="C184" s="277" t="s">
        <v>316</v>
      </c>
      <c r="D184" s="246" t="s">
        <v>9</v>
      </c>
      <c r="E184" s="247">
        <v>57.6</v>
      </c>
      <c r="F184" s="247">
        <v>54.52</v>
      </c>
      <c r="G184" s="247">
        <f>TRUNC(F184*((1+$G$6)*(1+$H$5)),2)</f>
        <v>68.150000000000006</v>
      </c>
      <c r="H184" s="287">
        <f>TRUNC((E184*G184),2)</f>
        <v>3925.44</v>
      </c>
      <c r="I184" s="221"/>
      <c r="J184" s="221"/>
      <c r="K184" s="222"/>
    </row>
    <row r="185" spans="1:11" s="223" customFormat="1" ht="18.75" hidden="1" customHeight="1">
      <c r="A185" s="230" t="s">
        <v>19</v>
      </c>
      <c r="B185" s="250"/>
      <c r="C185" s="232" t="s">
        <v>164</v>
      </c>
      <c r="D185" s="250"/>
      <c r="E185" s="250"/>
      <c r="F185" s="247"/>
      <c r="G185" s="245"/>
      <c r="H185" s="356"/>
      <c r="I185" s="221"/>
      <c r="J185" s="221"/>
      <c r="K185" s="222"/>
    </row>
    <row r="186" spans="1:11" ht="30" hidden="1">
      <c r="A186" s="249" t="s">
        <v>20</v>
      </c>
      <c r="B186" s="250">
        <v>94228</v>
      </c>
      <c r="C186" s="245" t="s">
        <v>165</v>
      </c>
      <c r="D186" s="250" t="s">
        <v>13</v>
      </c>
      <c r="E186" s="357"/>
      <c r="F186" s="286">
        <v>59.77</v>
      </c>
      <c r="G186" s="280">
        <f>TRUNC(F186*((1+$G$6)*(1+$H$5)),2)</f>
        <v>74.709999999999994</v>
      </c>
      <c r="H186" s="254">
        <f>TRUNC((E186*G186),2)</f>
        <v>0</v>
      </c>
      <c r="K186" s="15"/>
    </row>
    <row r="187" spans="1:11" ht="30" hidden="1">
      <c r="A187" s="249" t="s">
        <v>60</v>
      </c>
      <c r="B187" s="250">
        <v>89578</v>
      </c>
      <c r="C187" s="245" t="s">
        <v>166</v>
      </c>
      <c r="D187" s="250" t="s">
        <v>13</v>
      </c>
      <c r="E187" s="357"/>
      <c r="F187" s="286">
        <v>21.33</v>
      </c>
      <c r="G187" s="280">
        <f>TRUNC(F187*((1+$G$6)*(1+$H$5)),2)</f>
        <v>26.66</v>
      </c>
      <c r="H187" s="254">
        <f>TRUNC((E187*G187),2)</f>
        <v>0</v>
      </c>
      <c r="K187" s="15"/>
    </row>
    <row r="188" spans="1:11" ht="45" hidden="1">
      <c r="A188" s="249" t="s">
        <v>21</v>
      </c>
      <c r="B188" s="250">
        <v>89690</v>
      </c>
      <c r="C188" s="245" t="s">
        <v>240</v>
      </c>
      <c r="D188" s="250" t="s">
        <v>31</v>
      </c>
      <c r="E188" s="357"/>
      <c r="F188" s="286">
        <v>52.67</v>
      </c>
      <c r="G188" s="280">
        <f>TRUNC(F188*((1+$G$6)*(1+$H$5)),2)</f>
        <v>65.83</v>
      </c>
      <c r="H188" s="254">
        <f>TRUNC((E188*G188),2)</f>
        <v>0</v>
      </c>
      <c r="K188" s="15"/>
    </row>
    <row r="189" spans="1:11" ht="45" hidden="1">
      <c r="A189" s="249" t="s">
        <v>233</v>
      </c>
      <c r="B189" s="250">
        <v>89746</v>
      </c>
      <c r="C189" s="245" t="s">
        <v>238</v>
      </c>
      <c r="D189" s="250" t="s">
        <v>31</v>
      </c>
      <c r="E189" s="357"/>
      <c r="F189" s="286">
        <v>17.45</v>
      </c>
      <c r="G189" s="280">
        <f>TRUNC(F189*((1+$G$6)*(1+$H$5)),2)</f>
        <v>21.81</v>
      </c>
      <c r="H189" s="254">
        <f>TRUNC((E189*G189),2)</f>
        <v>0</v>
      </c>
      <c r="K189" s="15"/>
    </row>
    <row r="190" spans="1:11" ht="30" hidden="1">
      <c r="A190" s="249" t="s">
        <v>234</v>
      </c>
      <c r="B190" s="250">
        <v>95694</v>
      </c>
      <c r="C190" s="245" t="s">
        <v>167</v>
      </c>
      <c r="D190" s="250" t="s">
        <v>31</v>
      </c>
      <c r="E190" s="357"/>
      <c r="F190" s="286">
        <v>47.64</v>
      </c>
      <c r="G190" s="280">
        <f>TRUNC(F190*((1+$G$6)*(1+$H$5)),2)</f>
        <v>59.55</v>
      </c>
      <c r="H190" s="254">
        <f>TRUNC((E190*G190),2)</f>
        <v>0</v>
      </c>
      <c r="K190" s="15"/>
    </row>
    <row r="191" spans="1:11" ht="15" hidden="1">
      <c r="A191" s="249"/>
      <c r="B191" s="250"/>
      <c r="C191" s="245"/>
      <c r="D191" s="250"/>
      <c r="E191" s="250"/>
      <c r="F191" s="286"/>
      <c r="G191" s="280"/>
      <c r="H191" s="254"/>
      <c r="K191" s="15"/>
    </row>
    <row r="192" spans="1:11" ht="15.75" hidden="1">
      <c r="A192" s="337"/>
      <c r="B192" s="250"/>
      <c r="C192" s="245"/>
      <c r="D192" s="250"/>
      <c r="E192" s="250"/>
      <c r="F192" s="247"/>
      <c r="G192" s="245"/>
      <c r="H192" s="336">
        <f>SUM(H186:H190)</f>
        <v>0</v>
      </c>
      <c r="K192" s="15"/>
    </row>
    <row r="193" spans="1:15" ht="15.75">
      <c r="A193" s="337"/>
      <c r="B193" s="250"/>
      <c r="C193" s="245"/>
      <c r="D193" s="250"/>
      <c r="E193" s="250"/>
      <c r="F193" s="247"/>
      <c r="G193" s="245"/>
      <c r="H193" s="336">
        <f>SUM(H181:H184)</f>
        <v>17629.28</v>
      </c>
      <c r="K193" s="15"/>
    </row>
    <row r="194" spans="1:15" ht="15.75">
      <c r="A194" s="230">
        <v>17</v>
      </c>
      <c r="B194" s="250"/>
      <c r="C194" s="257" t="s">
        <v>207</v>
      </c>
      <c r="D194" s="250"/>
      <c r="E194" s="250"/>
      <c r="F194" s="247"/>
      <c r="G194" s="245"/>
      <c r="H194" s="336"/>
      <c r="K194" s="15"/>
    </row>
    <row r="195" spans="1:15" ht="15">
      <c r="A195" s="249" t="s">
        <v>335</v>
      </c>
      <c r="B195" s="250">
        <v>9537</v>
      </c>
      <c r="C195" s="245" t="s">
        <v>180</v>
      </c>
      <c r="D195" s="250" t="s">
        <v>9</v>
      </c>
      <c r="E195" s="250">
        <v>475.79</v>
      </c>
      <c r="F195" s="286">
        <v>2.11</v>
      </c>
      <c r="G195" s="280">
        <f>TRUNC(F195*((1+$G$6)*(1+$H$5)),2)</f>
        <v>2.63</v>
      </c>
      <c r="H195" s="254">
        <f>TRUNC((E195*G195),2)</f>
        <v>1251.32</v>
      </c>
      <c r="K195" s="15"/>
    </row>
    <row r="196" spans="1:15" ht="15">
      <c r="A196" s="249"/>
      <c r="B196" s="250"/>
      <c r="C196" s="245"/>
      <c r="D196" s="250"/>
      <c r="E196" s="250"/>
      <c r="F196" s="286"/>
      <c r="G196" s="280"/>
      <c r="H196" s="254"/>
      <c r="K196" s="15"/>
    </row>
    <row r="197" spans="1:15" ht="15.75">
      <c r="A197" s="337"/>
      <c r="B197" s="250"/>
      <c r="C197" s="245"/>
      <c r="D197" s="250"/>
      <c r="E197" s="250"/>
      <c r="F197" s="247"/>
      <c r="G197" s="245"/>
      <c r="H197" s="336">
        <f>SUM(H195)</f>
        <v>1251.32</v>
      </c>
      <c r="K197" s="15"/>
    </row>
    <row r="198" spans="1:15" ht="15.75">
      <c r="A198" s="338"/>
      <c r="B198" s="339"/>
      <c r="C198" s="340"/>
      <c r="D198" s="339"/>
      <c r="E198" s="339"/>
      <c r="F198" s="341"/>
      <c r="G198" s="340"/>
      <c r="H198" s="342"/>
      <c r="K198" s="15"/>
    </row>
    <row r="199" spans="1:15" ht="25.5" customHeight="1" thickBot="1">
      <c r="A199" s="343"/>
      <c r="B199" s="344"/>
      <c r="C199" s="488" t="s">
        <v>33</v>
      </c>
      <c r="D199" s="488"/>
      <c r="E199" s="488"/>
      <c r="F199" s="488"/>
      <c r="G199" s="488"/>
      <c r="H199" s="345">
        <f>H13+H30+H36+H51+H63+H72+H90+H94+H108+H119+H133+H138+H145+H151+H157+H193+H197</f>
        <v>282073.42</v>
      </c>
      <c r="K199" s="8">
        <f>H199/136.08</f>
        <v>2072.8499412110518</v>
      </c>
    </row>
    <row r="200" spans="1:15" ht="14.25" customHeight="1">
      <c r="A200" s="2"/>
    </row>
    <row r="201" spans="1:15" s="6" customFormat="1" ht="14.25" customHeight="1">
      <c r="A201" s="2"/>
      <c r="C201"/>
      <c r="D201" s="224"/>
      <c r="E201" s="225" t="s">
        <v>273</v>
      </c>
      <c r="F201" s="226"/>
      <c r="G201" s="227"/>
      <c r="H201" s="228">
        <v>282060</v>
      </c>
      <c r="I201"/>
      <c r="J201"/>
      <c r="K201" s="1"/>
      <c r="L201" s="1"/>
      <c r="M201" s="1"/>
      <c r="N201" s="1"/>
      <c r="O201" s="1"/>
    </row>
    <row r="202" spans="1:15" s="6" customFormat="1" ht="14.25" customHeight="1">
      <c r="A202" s="2"/>
      <c r="C202"/>
      <c r="D202" s="224"/>
      <c r="E202" s="224"/>
      <c r="F202" s="226"/>
      <c r="G202" s="229"/>
      <c r="H202" s="229"/>
      <c r="I202"/>
      <c r="J202"/>
      <c r="K202" s="1"/>
      <c r="L202" s="1"/>
      <c r="M202" s="1"/>
      <c r="N202" s="1"/>
      <c r="O202" s="1"/>
    </row>
    <row r="203" spans="1:15" s="6" customFormat="1" ht="14.25" customHeight="1">
      <c r="A203" s="2"/>
      <c r="C203"/>
      <c r="F203" s="218"/>
      <c r="G203" s="5"/>
      <c r="H203" s="5"/>
      <c r="I203"/>
      <c r="J203"/>
      <c r="K203" s="1"/>
      <c r="L203" s="1"/>
      <c r="M203" s="1"/>
      <c r="N203" s="1"/>
      <c r="O203" s="1"/>
    </row>
    <row r="204" spans="1:15" s="6" customFormat="1" ht="14.25" customHeight="1">
      <c r="A204" s="2"/>
      <c r="C204"/>
      <c r="F204" s="218"/>
      <c r="G204" s="5"/>
      <c r="H204" s="5"/>
      <c r="I204"/>
      <c r="J204"/>
      <c r="K204" s="1"/>
      <c r="L204" s="1"/>
      <c r="M204" s="1"/>
      <c r="N204" s="1"/>
      <c r="O204" s="1"/>
    </row>
    <row r="205" spans="1:15" s="6" customFormat="1" ht="14.25" customHeight="1">
      <c r="A205" s="2"/>
      <c r="C205"/>
      <c r="F205" s="218"/>
      <c r="G205" s="5"/>
      <c r="H205" s="5"/>
      <c r="I205"/>
      <c r="J205"/>
      <c r="K205" s="1"/>
      <c r="L205" s="1"/>
      <c r="M205" s="1"/>
      <c r="N205" s="1"/>
      <c r="O205" s="1"/>
    </row>
    <row r="206" spans="1:15" s="6" customFormat="1" ht="14.25" customHeight="1">
      <c r="A206" s="2"/>
      <c r="C206"/>
      <c r="F206" s="218"/>
      <c r="G206" s="5"/>
      <c r="H206" s="5"/>
      <c r="I206"/>
      <c r="J206"/>
      <c r="K206" s="1"/>
      <c r="L206" s="1"/>
      <c r="M206" s="1"/>
      <c r="N206" s="1"/>
      <c r="O206" s="1"/>
    </row>
    <row r="207" spans="1:15" s="6" customFormat="1" ht="14.25" customHeight="1">
      <c r="A207" s="2"/>
      <c r="C207"/>
      <c r="F207" s="218"/>
      <c r="G207" s="5"/>
      <c r="H207" s="5"/>
      <c r="I207"/>
      <c r="J207"/>
      <c r="K207" s="1"/>
      <c r="L207" s="1"/>
      <c r="M207" s="1"/>
      <c r="N207" s="1"/>
      <c r="O207" s="1"/>
    </row>
    <row r="208" spans="1:15" s="6" customFormat="1" ht="14.25" customHeight="1">
      <c r="A208" s="2"/>
      <c r="C208"/>
      <c r="F208" s="218"/>
      <c r="G208" s="5"/>
      <c r="H208" s="5"/>
      <c r="I208"/>
      <c r="J208"/>
      <c r="K208" s="1"/>
      <c r="L208" s="1"/>
      <c r="M208" s="1"/>
      <c r="N208" s="1"/>
      <c r="O208" s="1"/>
    </row>
    <row r="209" spans="1:15" s="6" customFormat="1" ht="14.25" customHeight="1">
      <c r="A209" s="2"/>
      <c r="C209"/>
      <c r="F209" s="218"/>
      <c r="G209" s="5"/>
      <c r="H209" s="5"/>
      <c r="I209"/>
      <c r="J209"/>
      <c r="K209" s="1"/>
      <c r="L209" s="1"/>
      <c r="M209" s="1"/>
      <c r="N209" s="1"/>
      <c r="O209" s="1"/>
    </row>
    <row r="210" spans="1:15" s="6" customFormat="1" ht="14.25" customHeight="1">
      <c r="A210" s="2"/>
      <c r="C210"/>
      <c r="F210" s="218"/>
      <c r="G210" s="5"/>
      <c r="H210" s="5"/>
      <c r="I210"/>
      <c r="J210"/>
      <c r="K210" s="1"/>
      <c r="L210" s="1"/>
      <c r="M210" s="1"/>
      <c r="N210" s="1"/>
      <c r="O210" s="1"/>
    </row>
    <row r="211" spans="1:15" s="6" customFormat="1" ht="14.25" customHeight="1">
      <c r="A211" s="2"/>
      <c r="C211"/>
      <c r="F211" s="218"/>
      <c r="G211" s="5"/>
      <c r="H211" s="5"/>
      <c r="I211"/>
      <c r="J211"/>
      <c r="K211" s="1"/>
      <c r="L211" s="1"/>
      <c r="M211" s="1"/>
      <c r="N211" s="1"/>
      <c r="O211" s="1"/>
    </row>
    <row r="212" spans="1:15" s="6" customFormat="1" ht="14.25" customHeight="1">
      <c r="A212" s="2"/>
      <c r="C212"/>
      <c r="F212" s="218"/>
      <c r="G212" s="5"/>
      <c r="H212" s="5"/>
      <c r="I212"/>
      <c r="J212"/>
      <c r="K212" s="1"/>
      <c r="L212" s="1"/>
      <c r="M212" s="1"/>
      <c r="N212" s="1"/>
      <c r="O212" s="1"/>
    </row>
    <row r="213" spans="1:15" s="6" customFormat="1" ht="14.25" customHeight="1">
      <c r="A213" s="2"/>
      <c r="C213"/>
      <c r="F213" s="218"/>
      <c r="G213" s="5"/>
      <c r="H213" s="5"/>
      <c r="I213"/>
      <c r="J213"/>
      <c r="K213" s="1"/>
      <c r="L213" s="1"/>
      <c r="M213" s="1"/>
      <c r="N213" s="1"/>
      <c r="O213" s="1"/>
    </row>
    <row r="214" spans="1:15" s="6" customFormat="1" ht="14.25" customHeight="1">
      <c r="A214" s="2"/>
      <c r="C214"/>
      <c r="F214" s="218"/>
      <c r="G214" s="5"/>
      <c r="H214" s="5"/>
      <c r="I214"/>
      <c r="J214"/>
      <c r="K214" s="1"/>
      <c r="L214" s="1"/>
      <c r="M214" s="1"/>
      <c r="N214" s="1"/>
      <c r="O214" s="1"/>
    </row>
    <row r="215" spans="1:15" s="6" customFormat="1" ht="14.25" customHeight="1">
      <c r="A215" s="2"/>
      <c r="C215"/>
      <c r="F215" s="218"/>
      <c r="G215" s="5"/>
      <c r="H215" s="5"/>
      <c r="I215"/>
      <c r="J215"/>
      <c r="K215" s="1"/>
      <c r="L215" s="1"/>
      <c r="M215" s="1"/>
      <c r="N215" s="1"/>
      <c r="O215" s="1"/>
    </row>
    <row r="216" spans="1:15" s="6" customFormat="1" ht="14.25" customHeight="1">
      <c r="A216" s="2"/>
      <c r="C216"/>
      <c r="F216" s="218"/>
      <c r="G216" s="5"/>
      <c r="H216" s="5"/>
      <c r="I216"/>
      <c r="J216"/>
      <c r="K216" s="1"/>
      <c r="L216" s="1"/>
      <c r="M216" s="1"/>
      <c r="N216" s="1"/>
      <c r="O216" s="1"/>
    </row>
    <row r="217" spans="1:15" s="6" customFormat="1" ht="14.25" customHeight="1">
      <c r="A217" s="2"/>
      <c r="C217"/>
      <c r="F217" s="218"/>
      <c r="G217" s="5"/>
      <c r="H217" s="5"/>
      <c r="I217"/>
      <c r="J217"/>
      <c r="K217" s="1"/>
      <c r="L217" s="1"/>
      <c r="M217" s="1"/>
      <c r="N217" s="1"/>
      <c r="O217" s="1"/>
    </row>
    <row r="218" spans="1:15" s="6" customFormat="1" ht="14.25" customHeight="1">
      <c r="A218" s="2"/>
      <c r="C218"/>
      <c r="F218" s="218"/>
      <c r="G218" s="5"/>
      <c r="H218" s="5"/>
      <c r="I218"/>
      <c r="J218"/>
      <c r="K218" s="1"/>
      <c r="L218" s="1"/>
      <c r="M218" s="1"/>
      <c r="N218" s="1"/>
      <c r="O218" s="1"/>
    </row>
    <row r="219" spans="1:15" s="6" customFormat="1" ht="14.25" customHeight="1">
      <c r="A219" s="2"/>
      <c r="C219"/>
      <c r="F219" s="218"/>
      <c r="G219" s="5"/>
      <c r="H219" s="5"/>
      <c r="I219"/>
      <c r="J219"/>
      <c r="K219" s="1"/>
      <c r="L219" s="1"/>
      <c r="M219" s="1"/>
      <c r="N219" s="1"/>
      <c r="O219" s="1"/>
    </row>
    <row r="220" spans="1:15" s="6" customFormat="1" ht="14.25" customHeight="1">
      <c r="A220" s="2"/>
      <c r="C220"/>
      <c r="F220" s="218"/>
      <c r="G220" s="5"/>
      <c r="H220" s="5"/>
      <c r="I220"/>
      <c r="J220"/>
      <c r="K220" s="1"/>
      <c r="L220" s="1"/>
      <c r="M220" s="1"/>
      <c r="N220" s="1"/>
      <c r="O220" s="1"/>
    </row>
    <row r="221" spans="1:15" s="6" customFormat="1" ht="14.25" customHeight="1">
      <c r="A221" s="2"/>
      <c r="C221"/>
      <c r="F221" s="218"/>
      <c r="G221" s="5"/>
      <c r="H221" s="5"/>
      <c r="I221"/>
      <c r="J221"/>
      <c r="K221" s="1"/>
      <c r="L221" s="1"/>
      <c r="M221" s="1"/>
      <c r="N221" s="1"/>
      <c r="O221" s="1"/>
    </row>
    <row r="222" spans="1:15" s="6" customFormat="1" ht="14.25" customHeight="1">
      <c r="A222" s="2"/>
      <c r="C222"/>
      <c r="F222" s="218"/>
      <c r="G222" s="5"/>
      <c r="H222" s="5"/>
      <c r="I222"/>
      <c r="J222"/>
      <c r="K222" s="1"/>
      <c r="L222" s="1"/>
      <c r="M222" s="1"/>
      <c r="N222" s="1"/>
      <c r="O222" s="1"/>
    </row>
    <row r="223" spans="1:15" s="6" customFormat="1" ht="14.25" customHeight="1">
      <c r="A223" s="2"/>
      <c r="C223"/>
      <c r="F223" s="218"/>
      <c r="G223" s="5"/>
      <c r="H223" s="5"/>
      <c r="I223"/>
      <c r="J223"/>
      <c r="K223" s="1"/>
      <c r="L223" s="1"/>
      <c r="M223" s="1"/>
      <c r="N223" s="1"/>
      <c r="O223" s="1"/>
    </row>
    <row r="224" spans="1:15" s="6" customFormat="1" ht="14.25" customHeight="1">
      <c r="A224" s="2"/>
      <c r="C224"/>
      <c r="F224" s="218"/>
      <c r="G224" s="5"/>
      <c r="H224" s="5"/>
      <c r="I224"/>
      <c r="J224"/>
      <c r="K224" s="1"/>
      <c r="L224" s="1"/>
      <c r="M224" s="1"/>
      <c r="N224" s="1"/>
      <c r="O224" s="1"/>
    </row>
    <row r="225" spans="1:15" s="6" customFormat="1" ht="14.25" customHeight="1">
      <c r="A225" s="2"/>
      <c r="C225"/>
      <c r="F225" s="218"/>
      <c r="G225" s="5"/>
      <c r="H225" s="5"/>
      <c r="I225"/>
      <c r="J225"/>
      <c r="K225" s="1"/>
      <c r="L225" s="1"/>
      <c r="M225" s="1"/>
      <c r="N225" s="1"/>
      <c r="O225" s="1"/>
    </row>
    <row r="226" spans="1:15" s="6" customFormat="1" ht="14.25" customHeight="1">
      <c r="A226" s="2"/>
      <c r="C226"/>
      <c r="F226" s="218"/>
      <c r="G226" s="5"/>
      <c r="H226" s="5"/>
      <c r="I226"/>
      <c r="J226"/>
      <c r="K226" s="1"/>
      <c r="L226" s="1"/>
      <c r="M226" s="1"/>
      <c r="N226" s="1"/>
      <c r="O226" s="1"/>
    </row>
    <row r="227" spans="1:15" s="6" customFormat="1" ht="14.25" customHeight="1">
      <c r="A227" s="2"/>
      <c r="C227"/>
      <c r="F227" s="218"/>
      <c r="G227" s="5"/>
      <c r="H227" s="5"/>
      <c r="I227"/>
      <c r="J227"/>
      <c r="K227" s="1"/>
      <c r="L227" s="1"/>
      <c r="M227" s="1"/>
      <c r="N227" s="1"/>
      <c r="O227" s="1"/>
    </row>
    <row r="228" spans="1:15" s="6" customFormat="1" ht="14.25" customHeight="1">
      <c r="A228" s="2"/>
      <c r="C228"/>
      <c r="F228" s="218"/>
      <c r="G228" s="5"/>
      <c r="H228" s="5"/>
      <c r="I228"/>
      <c r="J228"/>
      <c r="K228" s="1"/>
      <c r="L228" s="1"/>
      <c r="M228" s="1"/>
      <c r="N228" s="1"/>
      <c r="O228" s="1"/>
    </row>
    <row r="229" spans="1:15" s="6" customFormat="1" ht="14.25" customHeight="1">
      <c r="A229" s="2"/>
      <c r="C229"/>
      <c r="F229" s="218"/>
      <c r="G229" s="5"/>
      <c r="H229" s="5"/>
      <c r="I229"/>
      <c r="J229"/>
      <c r="K229" s="1"/>
      <c r="L229" s="1"/>
      <c r="M229" s="1"/>
      <c r="N229" s="1"/>
      <c r="O229" s="1"/>
    </row>
    <row r="230" spans="1:15" s="6" customFormat="1" ht="14.25" customHeight="1">
      <c r="A230" s="2"/>
      <c r="C230"/>
      <c r="F230" s="218"/>
      <c r="G230" s="5"/>
      <c r="H230" s="5"/>
      <c r="I230"/>
      <c r="J230"/>
      <c r="K230" s="1"/>
      <c r="L230" s="1"/>
      <c r="M230" s="1"/>
      <c r="N230" s="1"/>
      <c r="O230" s="1"/>
    </row>
    <row r="231" spans="1:15" s="6" customFormat="1" ht="14.25" customHeight="1">
      <c r="A231" s="2"/>
      <c r="C231"/>
      <c r="F231" s="218"/>
      <c r="G231" s="5"/>
      <c r="H231" s="5"/>
      <c r="I231"/>
      <c r="J231"/>
      <c r="K231" s="1"/>
      <c r="L231" s="1"/>
      <c r="M231" s="1"/>
      <c r="N231" s="1"/>
      <c r="O231" s="1"/>
    </row>
    <row r="232" spans="1:15" s="6" customFormat="1" ht="14.25" customHeight="1">
      <c r="A232" s="2"/>
      <c r="C232"/>
      <c r="F232" s="218"/>
      <c r="G232" s="5"/>
      <c r="H232" s="5"/>
      <c r="I232"/>
      <c r="J232"/>
      <c r="K232" s="1"/>
      <c r="L232" s="1"/>
      <c r="M232" s="1"/>
      <c r="N232" s="1"/>
      <c r="O232" s="1"/>
    </row>
    <row r="233" spans="1:15" s="6" customFormat="1" ht="14.25" customHeight="1">
      <c r="A233" s="2"/>
      <c r="C233"/>
      <c r="F233" s="218"/>
      <c r="G233" s="5"/>
      <c r="H233" s="5"/>
      <c r="I233"/>
      <c r="J233"/>
      <c r="K233" s="1"/>
      <c r="L233" s="1"/>
      <c r="M233" s="1"/>
      <c r="N233" s="1"/>
      <c r="O233" s="1"/>
    </row>
    <row r="234" spans="1:15" s="6" customFormat="1" ht="14.25" customHeight="1">
      <c r="A234" s="2"/>
      <c r="C234"/>
      <c r="F234" s="218"/>
      <c r="G234" s="5"/>
      <c r="H234" s="5"/>
      <c r="I234"/>
      <c r="J234"/>
      <c r="K234" s="1"/>
      <c r="L234" s="1"/>
      <c r="M234" s="1"/>
      <c r="N234" s="1"/>
      <c r="O234" s="1"/>
    </row>
    <row r="235" spans="1:15" s="6" customFormat="1" ht="14.25" customHeight="1">
      <c r="A235" s="2"/>
      <c r="C235"/>
      <c r="F235" s="218"/>
      <c r="G235" s="5"/>
      <c r="H235" s="5"/>
      <c r="I235"/>
      <c r="J235"/>
      <c r="K235" s="1"/>
      <c r="L235" s="1"/>
      <c r="M235" s="1"/>
      <c r="N235" s="1"/>
      <c r="O235" s="1"/>
    </row>
    <row r="236" spans="1:15" s="6" customFormat="1" ht="14.25" customHeight="1">
      <c r="A236" s="2"/>
      <c r="C236"/>
      <c r="F236" s="218"/>
      <c r="G236" s="5"/>
      <c r="H236" s="5"/>
      <c r="I236"/>
      <c r="J236"/>
      <c r="K236" s="1"/>
      <c r="L236" s="1"/>
      <c r="M236" s="1"/>
      <c r="N236" s="1"/>
      <c r="O236" s="1"/>
    </row>
    <row r="237" spans="1:15" s="6" customFormat="1" ht="14.25" customHeight="1">
      <c r="A237" s="2"/>
      <c r="C237"/>
      <c r="F237" s="218"/>
      <c r="G237" s="5"/>
      <c r="H237" s="5"/>
      <c r="I237"/>
      <c r="J237"/>
      <c r="K237" s="1"/>
      <c r="L237" s="1"/>
      <c r="M237" s="1"/>
      <c r="N237" s="1"/>
      <c r="O237" s="1"/>
    </row>
    <row r="238" spans="1:15" s="6" customFormat="1" ht="14.25" customHeight="1">
      <c r="A238" s="2"/>
      <c r="C238"/>
      <c r="F238" s="218"/>
      <c r="G238" s="5"/>
      <c r="H238" s="5"/>
      <c r="I238"/>
      <c r="J238"/>
      <c r="K238" s="1"/>
      <c r="L238" s="1"/>
      <c r="M238" s="1"/>
      <c r="N238" s="1"/>
      <c r="O238" s="1"/>
    </row>
    <row r="239" spans="1:15" s="6" customFormat="1" ht="14.25" customHeight="1">
      <c r="A239" s="2"/>
      <c r="C239"/>
      <c r="F239" s="218"/>
      <c r="G239" s="5"/>
      <c r="H239" s="5"/>
      <c r="I239"/>
      <c r="J239"/>
      <c r="K239" s="1"/>
      <c r="L239" s="1"/>
      <c r="M239" s="1"/>
      <c r="N239" s="1"/>
      <c r="O239" s="1"/>
    </row>
    <row r="240" spans="1:15" s="6" customFormat="1" ht="14.25" customHeight="1">
      <c r="A240" s="2"/>
      <c r="C240"/>
      <c r="F240" s="218"/>
      <c r="G240" s="5"/>
      <c r="H240" s="5"/>
      <c r="I240"/>
      <c r="J240"/>
      <c r="K240" s="1"/>
      <c r="L240" s="1"/>
      <c r="M240" s="1"/>
      <c r="N240" s="1"/>
      <c r="O240" s="1"/>
    </row>
    <row r="241" spans="1:15" s="6" customFormat="1" ht="14.25" customHeight="1">
      <c r="A241" s="2"/>
      <c r="C241"/>
      <c r="F241" s="218"/>
      <c r="G241" s="5"/>
      <c r="H241" s="5"/>
      <c r="I241"/>
      <c r="J241"/>
      <c r="K241" s="1"/>
      <c r="L241" s="1"/>
      <c r="M241" s="1"/>
      <c r="N241" s="1"/>
      <c r="O241" s="1"/>
    </row>
    <row r="242" spans="1:15" s="6" customFormat="1" ht="14.25" customHeight="1">
      <c r="A242" s="2"/>
      <c r="C242"/>
      <c r="F242" s="218"/>
      <c r="G242" s="5"/>
      <c r="H242" s="5"/>
      <c r="I242"/>
      <c r="J242"/>
      <c r="K242" s="1"/>
      <c r="L242" s="1"/>
      <c r="M242" s="1"/>
      <c r="N242" s="1"/>
      <c r="O242" s="1"/>
    </row>
    <row r="243" spans="1:15" s="6" customFormat="1" ht="14.25" customHeight="1">
      <c r="A243" s="2"/>
      <c r="C243"/>
      <c r="F243" s="218"/>
      <c r="G243" s="5"/>
      <c r="H243" s="5"/>
      <c r="I243"/>
      <c r="J243"/>
      <c r="K243" s="1"/>
      <c r="L243" s="1"/>
      <c r="M243" s="1"/>
      <c r="N243" s="1"/>
      <c r="O243" s="1"/>
    </row>
    <row r="244" spans="1:15" s="6" customFormat="1" ht="14.25" customHeight="1">
      <c r="A244" s="2"/>
      <c r="C244"/>
      <c r="F244" s="218"/>
      <c r="G244" s="5"/>
      <c r="H244" s="5"/>
      <c r="I244"/>
      <c r="J244"/>
      <c r="K244" s="1"/>
      <c r="L244" s="1"/>
      <c r="M244" s="1"/>
      <c r="N244" s="1"/>
      <c r="O244" s="1"/>
    </row>
    <row r="245" spans="1:15" s="6" customFormat="1" ht="14.25" customHeight="1">
      <c r="A245" s="2"/>
      <c r="C245"/>
      <c r="F245" s="218"/>
      <c r="G245" s="5"/>
      <c r="H245" s="5"/>
      <c r="I245"/>
      <c r="J245"/>
      <c r="K245" s="1"/>
      <c r="L245" s="1"/>
      <c r="M245" s="1"/>
      <c r="N245" s="1"/>
      <c r="O245" s="1"/>
    </row>
    <row r="246" spans="1:15" s="6" customFormat="1" ht="14.25" customHeight="1">
      <c r="A246" s="2"/>
      <c r="C246"/>
      <c r="F246" s="218"/>
      <c r="G246" s="5"/>
      <c r="H246" s="5"/>
      <c r="I246"/>
      <c r="J246"/>
      <c r="K246" s="1"/>
      <c r="L246" s="1"/>
      <c r="M246" s="1"/>
      <c r="N246" s="1"/>
      <c r="O246" s="1"/>
    </row>
    <row r="247" spans="1:15" s="6" customFormat="1" ht="14.25" customHeight="1">
      <c r="A247" s="2"/>
      <c r="C247"/>
      <c r="F247" s="218"/>
      <c r="G247" s="5"/>
      <c r="H247" s="5"/>
      <c r="I247"/>
      <c r="J247"/>
      <c r="K247" s="1"/>
      <c r="L247" s="1"/>
      <c r="M247" s="1"/>
      <c r="N247" s="1"/>
      <c r="O247" s="1"/>
    </row>
    <row r="248" spans="1:15" s="6" customFormat="1" ht="14.25" customHeight="1">
      <c r="A248" s="2"/>
      <c r="C248"/>
      <c r="F248" s="218"/>
      <c r="G248" s="5"/>
      <c r="H248" s="5"/>
      <c r="I248"/>
      <c r="J248"/>
      <c r="K248" s="1"/>
      <c r="L248" s="1"/>
      <c r="M248" s="1"/>
      <c r="N248" s="1"/>
      <c r="O248" s="1"/>
    </row>
    <row r="249" spans="1:15" s="6" customFormat="1" ht="14.25" customHeight="1">
      <c r="A249" s="2"/>
      <c r="C249"/>
      <c r="F249" s="218"/>
      <c r="G249" s="5"/>
      <c r="H249" s="5"/>
      <c r="I249"/>
      <c r="J249"/>
      <c r="K249" s="1"/>
      <c r="L249" s="1"/>
      <c r="M249" s="1"/>
      <c r="N249" s="1"/>
      <c r="O249" s="1"/>
    </row>
    <row r="250" spans="1:15" s="6" customFormat="1" ht="14.25" customHeight="1">
      <c r="A250" s="2"/>
      <c r="C250"/>
      <c r="F250" s="218"/>
      <c r="G250" s="5"/>
      <c r="H250" s="5"/>
      <c r="I250"/>
      <c r="J250"/>
      <c r="K250" s="1"/>
      <c r="L250" s="1"/>
      <c r="M250" s="1"/>
      <c r="N250" s="1"/>
      <c r="O250" s="1"/>
    </row>
    <row r="251" spans="1:15" s="6" customFormat="1" ht="14.25" customHeight="1">
      <c r="A251" s="2"/>
      <c r="C251"/>
      <c r="F251" s="218"/>
      <c r="G251" s="5"/>
      <c r="H251" s="5"/>
      <c r="I251"/>
      <c r="J251"/>
      <c r="K251" s="1"/>
      <c r="L251" s="1"/>
      <c r="M251" s="1"/>
      <c r="N251" s="1"/>
      <c r="O251" s="1"/>
    </row>
    <row r="252" spans="1:15" s="6" customFormat="1" ht="14.25" customHeight="1">
      <c r="A252" s="2"/>
      <c r="C252"/>
      <c r="F252" s="218"/>
      <c r="G252" s="5"/>
      <c r="H252" s="5"/>
      <c r="I252"/>
      <c r="J252"/>
      <c r="K252" s="1"/>
      <c r="L252" s="1"/>
      <c r="M252" s="1"/>
      <c r="N252" s="1"/>
      <c r="O252" s="1"/>
    </row>
    <row r="253" spans="1:15" s="6" customFormat="1" ht="14.25" customHeight="1">
      <c r="A253" s="2"/>
      <c r="C253"/>
      <c r="F253" s="218"/>
      <c r="G253" s="5"/>
      <c r="H253" s="5"/>
      <c r="I253"/>
      <c r="J253"/>
      <c r="K253" s="1"/>
      <c r="L253" s="1"/>
      <c r="M253" s="1"/>
      <c r="N253" s="1"/>
      <c r="O253" s="1"/>
    </row>
    <row r="254" spans="1:15" s="6" customFormat="1" ht="14.25" customHeight="1">
      <c r="A254" s="2"/>
      <c r="C254"/>
      <c r="F254" s="218"/>
      <c r="G254" s="5"/>
      <c r="H254" s="5"/>
      <c r="I254"/>
      <c r="J254"/>
      <c r="K254" s="1"/>
      <c r="L254" s="1"/>
      <c r="M254" s="1"/>
      <c r="N254" s="1"/>
      <c r="O254" s="1"/>
    </row>
    <row r="255" spans="1:15" s="6" customFormat="1" ht="14.25" customHeight="1">
      <c r="A255" s="2"/>
      <c r="C255"/>
      <c r="F255" s="218"/>
      <c r="G255" s="5"/>
      <c r="H255" s="5"/>
      <c r="I255"/>
      <c r="J255"/>
      <c r="K255" s="1"/>
      <c r="L255" s="1"/>
      <c r="M255" s="1"/>
      <c r="N255" s="1"/>
      <c r="O255" s="1"/>
    </row>
    <row r="256" spans="1:15" s="6" customFormat="1" ht="14.25" customHeight="1">
      <c r="A256" s="2"/>
      <c r="C256"/>
      <c r="F256" s="218"/>
      <c r="G256" s="5"/>
      <c r="H256" s="5"/>
      <c r="I256"/>
      <c r="J256"/>
      <c r="K256" s="1"/>
      <c r="L256" s="1"/>
      <c r="M256" s="1"/>
      <c r="N256" s="1"/>
      <c r="O256" s="1"/>
    </row>
    <row r="257" spans="1:15" s="6" customFormat="1" ht="14.25" customHeight="1">
      <c r="A257" s="2"/>
      <c r="C257"/>
      <c r="F257" s="218"/>
      <c r="G257" s="5"/>
      <c r="H257" s="5"/>
      <c r="I257"/>
      <c r="J257"/>
      <c r="K257" s="1"/>
      <c r="L257" s="1"/>
      <c r="M257" s="1"/>
      <c r="N257" s="1"/>
      <c r="O257" s="1"/>
    </row>
    <row r="258" spans="1:15" s="6" customFormat="1" ht="14.25" customHeight="1">
      <c r="A258" s="2"/>
      <c r="C258"/>
      <c r="F258" s="218"/>
      <c r="G258" s="5"/>
      <c r="H258" s="5"/>
      <c r="I258"/>
      <c r="J258"/>
      <c r="K258" s="1"/>
      <c r="L258" s="1"/>
      <c r="M258" s="1"/>
      <c r="N258" s="1"/>
      <c r="O258" s="1"/>
    </row>
    <row r="259" spans="1:15" s="6" customFormat="1" ht="14.25" customHeight="1">
      <c r="A259" s="2"/>
      <c r="C259"/>
      <c r="F259" s="218"/>
      <c r="G259" s="5"/>
      <c r="H259" s="5"/>
      <c r="I259"/>
      <c r="J259"/>
      <c r="K259" s="1"/>
      <c r="L259" s="1"/>
      <c r="M259" s="1"/>
      <c r="N259" s="1"/>
      <c r="O259" s="1"/>
    </row>
    <row r="260" spans="1:15" s="6" customFormat="1" ht="14.25" customHeight="1">
      <c r="A260" s="2"/>
      <c r="C260"/>
      <c r="F260" s="218"/>
      <c r="G260" s="5"/>
      <c r="H260" s="5"/>
      <c r="I260"/>
      <c r="J260"/>
      <c r="K260" s="1"/>
      <c r="L260" s="1"/>
      <c r="M260" s="1"/>
      <c r="N260" s="1"/>
      <c r="O260" s="1"/>
    </row>
    <row r="261" spans="1:15" s="6" customFormat="1" ht="14.25" customHeight="1">
      <c r="A261" s="2"/>
      <c r="C261"/>
      <c r="F261" s="218"/>
      <c r="G261" s="5"/>
      <c r="H261" s="5"/>
      <c r="I261"/>
      <c r="J261"/>
      <c r="K261" s="1"/>
      <c r="L261" s="1"/>
      <c r="M261" s="1"/>
      <c r="N261" s="1"/>
      <c r="O261" s="1"/>
    </row>
    <row r="262" spans="1:15" s="6" customFormat="1" ht="14.25" customHeight="1">
      <c r="A262" s="2"/>
      <c r="C262"/>
      <c r="F262" s="218"/>
      <c r="G262" s="5"/>
      <c r="H262" s="5"/>
      <c r="I262"/>
      <c r="J262"/>
      <c r="K262" s="1"/>
      <c r="L262" s="1"/>
      <c r="M262" s="1"/>
      <c r="N262" s="1"/>
      <c r="O262" s="1"/>
    </row>
    <row r="263" spans="1:15" s="6" customFormat="1" ht="14.25" customHeight="1">
      <c r="A263" s="2"/>
      <c r="C263"/>
      <c r="F263" s="218"/>
      <c r="G263" s="5"/>
      <c r="H263" s="5"/>
      <c r="I263"/>
      <c r="J263"/>
      <c r="K263" s="1"/>
      <c r="L263" s="1"/>
      <c r="M263" s="1"/>
      <c r="N263" s="1"/>
      <c r="O263" s="1"/>
    </row>
    <row r="264" spans="1:15" s="6" customFormat="1" ht="14.25" customHeight="1">
      <c r="A264" s="2"/>
      <c r="C264"/>
      <c r="F264" s="218"/>
      <c r="G264" s="5"/>
      <c r="H264" s="5"/>
      <c r="I264"/>
      <c r="J264"/>
      <c r="K264" s="1"/>
      <c r="L264" s="1"/>
      <c r="M264" s="1"/>
      <c r="N264" s="1"/>
      <c r="O264" s="1"/>
    </row>
    <row r="265" spans="1:15" s="6" customFormat="1" ht="14.25" customHeight="1">
      <c r="A265" s="2"/>
      <c r="C265"/>
      <c r="F265" s="218"/>
      <c r="G265" s="5"/>
      <c r="H265" s="5"/>
      <c r="I265"/>
      <c r="J265"/>
      <c r="K265" s="1"/>
      <c r="L265" s="1"/>
      <c r="M265" s="1"/>
      <c r="N265" s="1"/>
      <c r="O265" s="1"/>
    </row>
    <row r="266" spans="1:15" s="6" customFormat="1" ht="14.25" customHeight="1">
      <c r="A266" s="2"/>
      <c r="C266"/>
      <c r="F266" s="218"/>
      <c r="G266" s="5"/>
      <c r="H266" s="5"/>
      <c r="I266"/>
      <c r="J266"/>
      <c r="K266" s="1"/>
      <c r="L266" s="1"/>
      <c r="M266" s="1"/>
      <c r="N266" s="1"/>
      <c r="O266" s="1"/>
    </row>
    <row r="267" spans="1:15" s="6" customFormat="1" ht="14.25" customHeight="1">
      <c r="A267" s="2"/>
      <c r="C267"/>
      <c r="F267" s="218"/>
      <c r="G267" s="5"/>
      <c r="H267" s="5"/>
      <c r="I267"/>
      <c r="J267"/>
      <c r="K267" s="1"/>
      <c r="L267" s="1"/>
      <c r="M267" s="1"/>
      <c r="N267" s="1"/>
      <c r="O267" s="1"/>
    </row>
    <row r="268" spans="1:15" s="6" customFormat="1" ht="14.25" customHeight="1">
      <c r="A268" s="2"/>
      <c r="C268"/>
      <c r="F268" s="218"/>
      <c r="G268" s="5"/>
      <c r="H268" s="5"/>
      <c r="I268"/>
      <c r="J268"/>
      <c r="K268" s="1"/>
      <c r="L268" s="1"/>
      <c r="M268" s="1"/>
      <c r="N268" s="1"/>
      <c r="O268" s="1"/>
    </row>
    <row r="269" spans="1:15" s="6" customFormat="1" ht="14.25" customHeight="1">
      <c r="A269" s="2"/>
      <c r="C269"/>
      <c r="F269" s="218"/>
      <c r="G269" s="5"/>
      <c r="H269" s="5"/>
      <c r="I269"/>
      <c r="J269"/>
      <c r="K269" s="1"/>
      <c r="L269" s="1"/>
      <c r="M269" s="1"/>
      <c r="N269" s="1"/>
      <c r="O269" s="1"/>
    </row>
    <row r="270" spans="1:15" s="6" customFormat="1" ht="14.25" customHeight="1">
      <c r="A270" s="2"/>
      <c r="C270"/>
      <c r="F270" s="218"/>
      <c r="G270" s="5"/>
      <c r="H270" s="5"/>
      <c r="I270"/>
      <c r="J270"/>
      <c r="K270" s="1"/>
      <c r="L270" s="1"/>
      <c r="M270" s="1"/>
      <c r="N270" s="1"/>
      <c r="O270" s="1"/>
    </row>
    <row r="271" spans="1:15" s="6" customFormat="1" ht="14.25" customHeight="1">
      <c r="A271" s="2"/>
      <c r="C271"/>
      <c r="F271" s="218"/>
      <c r="G271" s="5"/>
      <c r="H271" s="5"/>
      <c r="I271"/>
      <c r="J271"/>
      <c r="K271" s="1"/>
      <c r="L271" s="1"/>
      <c r="M271" s="1"/>
      <c r="N271" s="1"/>
      <c r="O271" s="1"/>
    </row>
    <row r="272" spans="1:15" s="6" customFormat="1" ht="14.25" customHeight="1">
      <c r="A272" s="2"/>
      <c r="C272"/>
      <c r="F272" s="218"/>
      <c r="G272" s="5"/>
      <c r="H272" s="5"/>
      <c r="I272"/>
      <c r="J272"/>
      <c r="K272" s="1"/>
      <c r="L272" s="1"/>
      <c r="M272" s="1"/>
      <c r="N272" s="1"/>
      <c r="O272" s="1"/>
    </row>
    <row r="273" spans="1:15" s="6" customFormat="1" ht="14.25" customHeight="1">
      <c r="A273" s="2"/>
      <c r="C273"/>
      <c r="F273" s="218"/>
      <c r="G273" s="5"/>
      <c r="H273" s="5"/>
      <c r="I273"/>
      <c r="J273"/>
      <c r="K273" s="1"/>
      <c r="L273" s="1"/>
      <c r="M273" s="1"/>
      <c r="N273" s="1"/>
      <c r="O273" s="1"/>
    </row>
    <row r="274" spans="1:15" s="6" customFormat="1" ht="14.25" customHeight="1">
      <c r="A274" s="2"/>
      <c r="C274"/>
      <c r="F274" s="218"/>
      <c r="G274" s="5"/>
      <c r="H274" s="5"/>
      <c r="I274"/>
      <c r="J274"/>
      <c r="K274" s="1"/>
      <c r="L274" s="1"/>
      <c r="M274" s="1"/>
      <c r="N274" s="1"/>
      <c r="O274" s="1"/>
    </row>
    <row r="275" spans="1:15" s="6" customFormat="1" ht="14.25" customHeight="1">
      <c r="A275" s="2"/>
      <c r="C275"/>
      <c r="F275" s="218"/>
      <c r="G275" s="5"/>
      <c r="H275" s="5"/>
      <c r="I275"/>
      <c r="J275"/>
      <c r="K275" s="1"/>
      <c r="L275" s="1"/>
      <c r="M275" s="1"/>
      <c r="N275" s="1"/>
      <c r="O275" s="1"/>
    </row>
    <row r="276" spans="1:15" s="6" customFormat="1" ht="14.25" customHeight="1">
      <c r="A276" s="2"/>
      <c r="C276"/>
      <c r="F276" s="218"/>
      <c r="G276" s="5"/>
      <c r="H276" s="5"/>
      <c r="I276"/>
      <c r="J276"/>
      <c r="K276" s="1"/>
      <c r="L276" s="1"/>
      <c r="M276" s="1"/>
      <c r="N276" s="1"/>
      <c r="O276" s="1"/>
    </row>
    <row r="277" spans="1:15" s="6" customFormat="1" ht="14.25" customHeight="1">
      <c r="A277" s="2"/>
      <c r="C277"/>
      <c r="F277" s="218"/>
      <c r="G277" s="5"/>
      <c r="H277" s="5"/>
      <c r="I277"/>
      <c r="J277"/>
      <c r="K277" s="1"/>
      <c r="L277" s="1"/>
      <c r="M277" s="1"/>
      <c r="N277" s="1"/>
      <c r="O277" s="1"/>
    </row>
    <row r="278" spans="1:15" s="6" customFormat="1" ht="14.25" customHeight="1">
      <c r="A278" s="2"/>
      <c r="C278"/>
      <c r="F278" s="218"/>
      <c r="G278" s="5"/>
      <c r="H278" s="5"/>
      <c r="I278"/>
      <c r="J278"/>
      <c r="K278" s="1"/>
      <c r="L278" s="1"/>
      <c r="M278" s="1"/>
      <c r="N278" s="1"/>
      <c r="O278" s="1"/>
    </row>
    <row r="279" spans="1:15" s="6" customFormat="1" ht="14.25" customHeight="1">
      <c r="A279" s="2"/>
      <c r="C279"/>
      <c r="F279" s="218"/>
      <c r="G279" s="5"/>
      <c r="H279" s="5"/>
      <c r="I279"/>
      <c r="J279"/>
      <c r="K279" s="1"/>
      <c r="L279" s="1"/>
      <c r="M279" s="1"/>
      <c r="N279" s="1"/>
      <c r="O279" s="1"/>
    </row>
    <row r="280" spans="1:15" s="6" customFormat="1" ht="14.25" customHeight="1">
      <c r="A280" s="2"/>
      <c r="C280"/>
      <c r="F280" s="218"/>
      <c r="G280" s="5"/>
      <c r="H280" s="5"/>
      <c r="I280"/>
      <c r="J280"/>
      <c r="K280" s="1"/>
      <c r="L280" s="1"/>
      <c r="M280" s="1"/>
      <c r="N280" s="1"/>
      <c r="O280" s="1"/>
    </row>
    <row r="281" spans="1:15" s="6" customFormat="1" ht="14.25" customHeight="1">
      <c r="A281" s="2"/>
      <c r="C281"/>
      <c r="F281" s="218"/>
      <c r="G281" s="5"/>
      <c r="H281" s="5"/>
      <c r="I281"/>
      <c r="J281"/>
      <c r="K281" s="1"/>
      <c r="L281" s="1"/>
      <c r="M281" s="1"/>
      <c r="N281" s="1"/>
      <c r="O281" s="1"/>
    </row>
    <row r="282" spans="1:15" s="6" customFormat="1" ht="14.25" customHeight="1">
      <c r="A282" s="2"/>
      <c r="C282"/>
      <c r="F282" s="218"/>
      <c r="G282" s="5"/>
      <c r="H282" s="5"/>
      <c r="I282"/>
      <c r="J282"/>
      <c r="K282" s="1"/>
      <c r="L282" s="1"/>
      <c r="M282" s="1"/>
      <c r="N282" s="1"/>
      <c r="O282" s="1"/>
    </row>
    <row r="283" spans="1:15" s="6" customFormat="1" ht="14.25" customHeight="1">
      <c r="A283" s="2"/>
      <c r="C283"/>
      <c r="F283" s="218"/>
      <c r="G283" s="5"/>
      <c r="H283" s="5"/>
      <c r="I283"/>
      <c r="J283"/>
      <c r="K283" s="1"/>
      <c r="L283" s="1"/>
      <c r="M283" s="1"/>
      <c r="N283" s="1"/>
      <c r="O283" s="1"/>
    </row>
    <row r="284" spans="1:15" s="6" customFormat="1" ht="14.25" customHeight="1">
      <c r="A284" s="2"/>
      <c r="C284"/>
      <c r="F284" s="218"/>
      <c r="G284" s="5"/>
      <c r="H284" s="5"/>
      <c r="I284"/>
      <c r="J284"/>
      <c r="K284" s="1"/>
      <c r="L284" s="1"/>
      <c r="M284" s="1"/>
      <c r="N284" s="1"/>
      <c r="O284" s="1"/>
    </row>
    <row r="285" spans="1:15" s="6" customFormat="1" ht="14.25" customHeight="1">
      <c r="A285" s="2"/>
      <c r="C285"/>
      <c r="F285" s="218"/>
      <c r="G285" s="5"/>
      <c r="H285" s="5"/>
      <c r="I285"/>
      <c r="J285"/>
      <c r="K285" s="1"/>
      <c r="L285" s="1"/>
      <c r="M285" s="1"/>
      <c r="N285" s="1"/>
      <c r="O285" s="1"/>
    </row>
    <row r="286" spans="1:15" s="6" customFormat="1" ht="14.25" customHeight="1">
      <c r="A286" s="2"/>
      <c r="C286"/>
      <c r="F286" s="218"/>
      <c r="G286" s="5"/>
      <c r="H286" s="5"/>
      <c r="I286"/>
      <c r="J286"/>
      <c r="K286" s="1"/>
      <c r="L286" s="1"/>
      <c r="M286" s="1"/>
      <c r="N286" s="1"/>
      <c r="O286" s="1"/>
    </row>
    <row r="287" spans="1:15" s="6" customFormat="1" ht="14.25" customHeight="1">
      <c r="A287" s="2"/>
      <c r="C287"/>
      <c r="F287" s="218"/>
      <c r="G287" s="5"/>
      <c r="H287" s="5"/>
      <c r="I287"/>
      <c r="J287"/>
      <c r="K287" s="1"/>
      <c r="L287" s="1"/>
      <c r="M287" s="1"/>
      <c r="N287" s="1"/>
      <c r="O287" s="1"/>
    </row>
    <row r="288" spans="1:15" s="6" customFormat="1" ht="14.25" customHeight="1">
      <c r="A288" s="2"/>
      <c r="C288"/>
      <c r="F288" s="218"/>
      <c r="G288" s="5"/>
      <c r="H288" s="5"/>
      <c r="I288"/>
      <c r="J288"/>
      <c r="K288" s="1"/>
      <c r="L288" s="1"/>
      <c r="M288" s="1"/>
      <c r="N288" s="1"/>
      <c r="O288" s="1"/>
    </row>
    <row r="289" spans="1:15" s="6" customFormat="1" ht="14.25" customHeight="1">
      <c r="A289" s="2"/>
      <c r="C289"/>
      <c r="F289" s="218"/>
      <c r="G289" s="5"/>
      <c r="H289" s="5"/>
      <c r="I289"/>
      <c r="J289"/>
      <c r="K289" s="1"/>
      <c r="L289" s="1"/>
      <c r="M289" s="1"/>
      <c r="N289" s="1"/>
      <c r="O289" s="1"/>
    </row>
    <row r="290" spans="1:15" s="6" customFormat="1" ht="14.25" customHeight="1">
      <c r="A290" s="2"/>
      <c r="C290"/>
      <c r="F290" s="218"/>
      <c r="G290" s="5"/>
      <c r="H290" s="5"/>
      <c r="I290"/>
      <c r="J290"/>
      <c r="K290" s="1"/>
      <c r="L290" s="1"/>
      <c r="M290" s="1"/>
      <c r="N290" s="1"/>
      <c r="O290" s="1"/>
    </row>
    <row r="291" spans="1:15" s="6" customFormat="1" ht="14.25" customHeight="1">
      <c r="A291" s="2"/>
      <c r="C291"/>
      <c r="F291" s="218"/>
      <c r="G291" s="5"/>
      <c r="H291" s="5"/>
      <c r="I291"/>
      <c r="J291"/>
      <c r="K291" s="1"/>
      <c r="L291" s="1"/>
      <c r="M291" s="1"/>
      <c r="N291" s="1"/>
      <c r="O291" s="1"/>
    </row>
    <row r="292" spans="1:15" s="6" customFormat="1" ht="14.25" customHeight="1">
      <c r="A292" s="2"/>
      <c r="C292"/>
      <c r="F292" s="218"/>
      <c r="G292" s="5"/>
      <c r="H292" s="5"/>
      <c r="I292"/>
      <c r="J292"/>
      <c r="K292" s="1"/>
      <c r="L292" s="1"/>
      <c r="M292" s="1"/>
      <c r="N292" s="1"/>
      <c r="O292" s="1"/>
    </row>
    <row r="293" spans="1:15" s="6" customFormat="1" ht="14.25" customHeight="1">
      <c r="A293" s="2"/>
      <c r="C293"/>
      <c r="F293" s="218"/>
      <c r="G293" s="5"/>
      <c r="H293" s="5"/>
      <c r="I293"/>
      <c r="J293"/>
      <c r="K293" s="1"/>
      <c r="L293" s="1"/>
      <c r="M293" s="1"/>
      <c r="N293" s="1"/>
      <c r="O293" s="1"/>
    </row>
    <row r="294" spans="1:15" s="6" customFormat="1" ht="14.25" customHeight="1">
      <c r="A294" s="2"/>
      <c r="C294"/>
      <c r="F294" s="218"/>
      <c r="G294" s="5"/>
      <c r="H294" s="5"/>
      <c r="I294"/>
      <c r="J294"/>
      <c r="K294" s="1"/>
      <c r="L294" s="1"/>
      <c r="M294" s="1"/>
      <c r="N294" s="1"/>
      <c r="O294" s="1"/>
    </row>
    <row r="295" spans="1:15" s="6" customFormat="1" ht="14.25" customHeight="1">
      <c r="A295" s="2"/>
      <c r="C295"/>
      <c r="F295" s="218"/>
      <c r="G295" s="5"/>
      <c r="H295" s="5"/>
      <c r="I295"/>
      <c r="J295"/>
      <c r="K295" s="1"/>
      <c r="L295" s="1"/>
      <c r="M295" s="1"/>
      <c r="N295" s="1"/>
      <c r="O295" s="1"/>
    </row>
    <row r="296" spans="1:15" s="6" customFormat="1" ht="14.25" customHeight="1">
      <c r="A296" s="2"/>
      <c r="C296"/>
      <c r="F296" s="218"/>
      <c r="G296" s="5"/>
      <c r="H296" s="5"/>
      <c r="I296"/>
      <c r="J296"/>
      <c r="K296" s="1"/>
      <c r="L296" s="1"/>
      <c r="M296" s="1"/>
      <c r="N296" s="1"/>
      <c r="O296" s="1"/>
    </row>
    <row r="297" spans="1:15" s="6" customFormat="1" ht="14.25" customHeight="1">
      <c r="A297" s="2"/>
      <c r="C297"/>
      <c r="F297" s="218"/>
      <c r="G297" s="5"/>
      <c r="H297" s="5"/>
      <c r="I297"/>
      <c r="J297"/>
      <c r="K297" s="1"/>
      <c r="L297" s="1"/>
      <c r="M297" s="1"/>
      <c r="N297" s="1"/>
      <c r="O297" s="1"/>
    </row>
    <row r="298" spans="1:15" s="6" customFormat="1" ht="14.25" customHeight="1">
      <c r="A298" s="2"/>
      <c r="C298"/>
      <c r="F298" s="218"/>
      <c r="G298" s="5"/>
      <c r="H298" s="5"/>
      <c r="I298"/>
      <c r="J298"/>
      <c r="K298" s="1"/>
      <c r="L298" s="1"/>
      <c r="M298" s="1"/>
      <c r="N298" s="1"/>
      <c r="O298" s="1"/>
    </row>
    <row r="299" spans="1:15" s="6" customFormat="1" ht="14.25" customHeight="1">
      <c r="A299" s="2"/>
      <c r="C299"/>
      <c r="F299" s="218"/>
      <c r="G299" s="5"/>
      <c r="H299" s="5"/>
      <c r="I299"/>
      <c r="J299"/>
      <c r="K299" s="1"/>
      <c r="L299" s="1"/>
      <c r="M299" s="1"/>
      <c r="N299" s="1"/>
      <c r="O299" s="1"/>
    </row>
    <row r="300" spans="1:15" s="6" customFormat="1" ht="14.25" customHeight="1">
      <c r="A300" s="2"/>
      <c r="C300"/>
      <c r="F300" s="218"/>
      <c r="G300" s="5"/>
      <c r="H300" s="5"/>
      <c r="I300"/>
      <c r="J300"/>
      <c r="K300" s="1"/>
      <c r="L300" s="1"/>
      <c r="M300" s="1"/>
      <c r="N300" s="1"/>
      <c r="O300" s="1"/>
    </row>
    <row r="301" spans="1:15" s="6" customFormat="1" ht="14.25" customHeight="1">
      <c r="A301" s="2"/>
      <c r="C301"/>
      <c r="F301" s="218"/>
      <c r="G301" s="5"/>
      <c r="H301" s="5"/>
      <c r="I301"/>
      <c r="J301"/>
      <c r="K301" s="1"/>
      <c r="L301" s="1"/>
      <c r="M301" s="1"/>
      <c r="N301" s="1"/>
      <c r="O301" s="1"/>
    </row>
    <row r="302" spans="1:15" s="6" customFormat="1" ht="14.25" customHeight="1">
      <c r="A302" s="2"/>
      <c r="C302"/>
      <c r="F302" s="218"/>
      <c r="G302" s="5"/>
      <c r="H302" s="5"/>
      <c r="I302"/>
      <c r="J302"/>
      <c r="K302" s="1"/>
      <c r="L302" s="1"/>
      <c r="M302" s="1"/>
      <c r="N302" s="1"/>
      <c r="O302" s="1"/>
    </row>
    <row r="303" spans="1:15" s="6" customFormat="1" ht="14.25" customHeight="1">
      <c r="A303" s="2"/>
      <c r="C303"/>
      <c r="F303" s="218"/>
      <c r="G303" s="5"/>
      <c r="H303" s="5"/>
      <c r="I303"/>
      <c r="J303"/>
      <c r="K303" s="1"/>
      <c r="L303" s="1"/>
      <c r="M303" s="1"/>
      <c r="N303" s="1"/>
      <c r="O303" s="1"/>
    </row>
    <row r="304" spans="1:15" s="6" customFormat="1" ht="14.25" customHeight="1">
      <c r="A304" s="2"/>
      <c r="C304"/>
      <c r="F304" s="218"/>
      <c r="G304" s="5"/>
      <c r="H304" s="5"/>
      <c r="I304"/>
      <c r="J304"/>
      <c r="K304" s="1"/>
      <c r="L304" s="1"/>
      <c r="M304" s="1"/>
      <c r="N304" s="1"/>
      <c r="O304" s="1"/>
    </row>
    <row r="305" spans="1:15" s="6" customFormat="1" ht="14.25" customHeight="1">
      <c r="A305" s="2"/>
      <c r="C305"/>
      <c r="F305" s="218"/>
      <c r="G305" s="5"/>
      <c r="H305" s="5"/>
      <c r="I305"/>
      <c r="J305"/>
      <c r="K305" s="1"/>
      <c r="L305" s="1"/>
      <c r="M305" s="1"/>
      <c r="N305" s="1"/>
      <c r="O305" s="1"/>
    </row>
    <row r="306" spans="1:15" s="6" customFormat="1" ht="14.25" customHeight="1">
      <c r="A306" s="2"/>
      <c r="C306"/>
      <c r="F306" s="218"/>
      <c r="G306" s="5"/>
      <c r="H306" s="5"/>
      <c r="I306"/>
      <c r="J306"/>
      <c r="K306" s="1"/>
      <c r="L306" s="1"/>
      <c r="M306" s="1"/>
      <c r="N306" s="1"/>
      <c r="O306" s="1"/>
    </row>
    <row r="307" spans="1:15" s="6" customFormat="1" ht="14.25" customHeight="1">
      <c r="A307" s="2"/>
      <c r="C307"/>
      <c r="F307" s="218"/>
      <c r="G307" s="5"/>
      <c r="H307" s="5"/>
      <c r="I307"/>
      <c r="J307"/>
      <c r="K307" s="1"/>
      <c r="L307" s="1"/>
      <c r="M307" s="1"/>
      <c r="N307" s="1"/>
      <c r="O307" s="1"/>
    </row>
    <row r="308" spans="1:15" s="6" customFormat="1" ht="14.25" customHeight="1">
      <c r="A308" s="2"/>
      <c r="C308"/>
      <c r="F308" s="218"/>
      <c r="G308" s="5"/>
      <c r="H308" s="5"/>
      <c r="I308"/>
      <c r="J308"/>
      <c r="K308" s="1"/>
      <c r="L308" s="1"/>
      <c r="M308" s="1"/>
      <c r="N308" s="1"/>
      <c r="O308" s="1"/>
    </row>
    <row r="309" spans="1:15" s="6" customFormat="1" ht="14.25" customHeight="1">
      <c r="A309" s="2"/>
      <c r="C309"/>
      <c r="F309" s="218"/>
      <c r="G309" s="5"/>
      <c r="H309" s="5"/>
      <c r="I309"/>
      <c r="J309"/>
      <c r="K309" s="1"/>
      <c r="L309" s="1"/>
      <c r="M309" s="1"/>
      <c r="N309" s="1"/>
      <c r="O309" s="1"/>
    </row>
    <row r="310" spans="1:15" s="6" customFormat="1" ht="14.25" customHeight="1">
      <c r="A310" s="2"/>
      <c r="C310"/>
      <c r="F310" s="218"/>
      <c r="G310" s="5"/>
      <c r="H310" s="5"/>
      <c r="I310"/>
      <c r="J310"/>
      <c r="K310" s="1"/>
      <c r="L310" s="1"/>
      <c r="M310" s="1"/>
      <c r="N310" s="1"/>
      <c r="O310" s="1"/>
    </row>
    <row r="311" spans="1:15" s="6" customFormat="1" ht="14.25" customHeight="1">
      <c r="A311" s="2"/>
      <c r="C311"/>
      <c r="F311" s="218"/>
      <c r="G311" s="5"/>
      <c r="H311" s="5"/>
      <c r="I311"/>
      <c r="J311"/>
      <c r="K311" s="1"/>
      <c r="L311" s="1"/>
      <c r="M311" s="1"/>
      <c r="N311" s="1"/>
      <c r="O311" s="1"/>
    </row>
    <row r="312" spans="1:15" s="6" customFormat="1" ht="14.25" customHeight="1">
      <c r="A312" s="2"/>
      <c r="C312"/>
      <c r="F312" s="218"/>
      <c r="G312" s="5"/>
      <c r="H312" s="5"/>
      <c r="I312"/>
      <c r="J312"/>
      <c r="K312" s="1"/>
      <c r="L312" s="1"/>
      <c r="M312" s="1"/>
      <c r="N312" s="1"/>
      <c r="O312" s="1"/>
    </row>
    <row r="313" spans="1:15" s="6" customFormat="1" ht="14.25" customHeight="1">
      <c r="A313" s="2"/>
      <c r="C313"/>
      <c r="F313" s="218"/>
      <c r="G313" s="5"/>
      <c r="H313" s="5"/>
      <c r="I313"/>
      <c r="J313"/>
      <c r="K313" s="1"/>
      <c r="L313" s="1"/>
      <c r="M313" s="1"/>
      <c r="N313" s="1"/>
      <c r="O313" s="1"/>
    </row>
    <row r="314" spans="1:15" s="6" customFormat="1" ht="14.25" customHeight="1">
      <c r="A314" s="2"/>
      <c r="C314"/>
      <c r="F314" s="218"/>
      <c r="G314" s="5"/>
      <c r="H314" s="5"/>
      <c r="I314"/>
      <c r="J314"/>
      <c r="K314" s="1"/>
      <c r="L314" s="1"/>
      <c r="M314" s="1"/>
      <c r="N314" s="1"/>
      <c r="O314" s="1"/>
    </row>
    <row r="315" spans="1:15" s="6" customFormat="1" ht="14.25" customHeight="1">
      <c r="A315" s="2"/>
      <c r="C315"/>
      <c r="F315" s="218"/>
      <c r="G315" s="5"/>
      <c r="H315" s="5"/>
      <c r="I315"/>
      <c r="J315"/>
      <c r="K315" s="1"/>
      <c r="L315" s="1"/>
      <c r="M315" s="1"/>
      <c r="N315" s="1"/>
      <c r="O315" s="1"/>
    </row>
    <row r="316" spans="1:15" s="6" customFormat="1" ht="14.25" customHeight="1">
      <c r="A316" s="2"/>
      <c r="C316"/>
      <c r="F316" s="218"/>
      <c r="G316" s="5"/>
      <c r="H316" s="5"/>
      <c r="I316"/>
      <c r="J316"/>
      <c r="K316" s="1"/>
      <c r="L316" s="1"/>
      <c r="M316" s="1"/>
      <c r="N316" s="1"/>
      <c r="O316" s="1"/>
    </row>
    <row r="317" spans="1:15" s="6" customFormat="1" ht="14.25" customHeight="1">
      <c r="A317" s="2"/>
      <c r="C317"/>
      <c r="F317" s="218"/>
      <c r="G317" s="5"/>
      <c r="H317" s="5"/>
      <c r="I317"/>
      <c r="J317"/>
      <c r="K317" s="1"/>
      <c r="L317" s="1"/>
      <c r="M317" s="1"/>
      <c r="N317" s="1"/>
      <c r="O317" s="1"/>
    </row>
    <row r="318" spans="1:15" s="6" customFormat="1" ht="14.25" customHeight="1">
      <c r="A318" s="2"/>
      <c r="C318"/>
      <c r="F318" s="218"/>
      <c r="G318" s="5"/>
      <c r="H318" s="5"/>
      <c r="I318"/>
      <c r="J318"/>
      <c r="K318" s="1"/>
      <c r="L318" s="1"/>
      <c r="M318" s="1"/>
      <c r="N318" s="1"/>
      <c r="O318" s="1"/>
    </row>
    <row r="319" spans="1:15" s="6" customFormat="1" ht="14.25" customHeight="1">
      <c r="A319" s="2"/>
      <c r="C319"/>
      <c r="F319" s="218"/>
      <c r="G319" s="5"/>
      <c r="H319" s="5"/>
      <c r="I319"/>
      <c r="J319"/>
      <c r="K319" s="1"/>
      <c r="L319" s="1"/>
      <c r="M319" s="1"/>
      <c r="N319" s="1"/>
      <c r="O319" s="1"/>
    </row>
    <row r="320" spans="1:15" s="6" customFormat="1" ht="14.25" customHeight="1">
      <c r="A320" s="2"/>
      <c r="C320"/>
      <c r="F320" s="218"/>
      <c r="G320" s="5"/>
      <c r="H320" s="5"/>
      <c r="I320"/>
      <c r="J320"/>
      <c r="K320" s="1"/>
      <c r="L320" s="1"/>
      <c r="M320" s="1"/>
      <c r="N320" s="1"/>
      <c r="O320" s="1"/>
    </row>
    <row r="321" spans="1:15" s="6" customFormat="1" ht="14.25" customHeight="1">
      <c r="A321" s="2"/>
      <c r="C321"/>
      <c r="F321" s="218"/>
      <c r="G321" s="5"/>
      <c r="H321" s="5"/>
      <c r="I321"/>
      <c r="J321"/>
      <c r="K321" s="1"/>
      <c r="L321" s="1"/>
      <c r="M321" s="1"/>
      <c r="N321" s="1"/>
      <c r="O321" s="1"/>
    </row>
    <row r="322" spans="1:15" s="6" customFormat="1" ht="14.25" customHeight="1">
      <c r="A322" s="2"/>
      <c r="C322"/>
      <c r="F322" s="218"/>
      <c r="G322" s="5"/>
      <c r="H322" s="5"/>
      <c r="I322"/>
      <c r="J322"/>
      <c r="K322" s="1"/>
      <c r="L322" s="1"/>
      <c r="M322" s="1"/>
      <c r="N322" s="1"/>
      <c r="O322" s="1"/>
    </row>
    <row r="323" spans="1:15" s="6" customFormat="1" ht="14.25" customHeight="1">
      <c r="A323" s="2"/>
      <c r="C323"/>
      <c r="F323" s="218"/>
      <c r="G323" s="5"/>
      <c r="H323" s="5"/>
      <c r="I323"/>
      <c r="J323"/>
      <c r="K323" s="1"/>
      <c r="L323" s="1"/>
      <c r="M323" s="1"/>
      <c r="N323" s="1"/>
      <c r="O323" s="1"/>
    </row>
    <row r="324" spans="1:15" s="6" customFormat="1" ht="14.25" customHeight="1">
      <c r="A324" s="2"/>
      <c r="C324"/>
      <c r="F324" s="218"/>
      <c r="G324" s="5"/>
      <c r="H324" s="5"/>
      <c r="I324"/>
      <c r="J324"/>
      <c r="K324" s="1"/>
      <c r="L324" s="1"/>
      <c r="M324" s="1"/>
      <c r="N324" s="1"/>
      <c r="O324" s="1"/>
    </row>
    <row r="325" spans="1:15" s="6" customFormat="1" ht="14.25" customHeight="1">
      <c r="A325" s="2"/>
      <c r="C325"/>
      <c r="F325" s="218"/>
      <c r="G325" s="5"/>
      <c r="H325" s="5"/>
      <c r="I325"/>
      <c r="J325"/>
      <c r="K325" s="1"/>
      <c r="L325" s="1"/>
      <c r="M325" s="1"/>
      <c r="N325" s="1"/>
      <c r="O325" s="1"/>
    </row>
    <row r="326" spans="1:15" s="6" customFormat="1" ht="14.25" customHeight="1">
      <c r="A326" s="2"/>
      <c r="C326"/>
      <c r="F326" s="218"/>
      <c r="G326" s="5"/>
      <c r="H326" s="5"/>
      <c r="I326"/>
      <c r="J326"/>
      <c r="K326" s="1"/>
      <c r="L326" s="1"/>
      <c r="M326" s="1"/>
      <c r="N326" s="1"/>
      <c r="O326" s="1"/>
    </row>
    <row r="327" spans="1:15" s="6" customFormat="1" ht="14.25" customHeight="1">
      <c r="A327" s="2"/>
      <c r="C327"/>
      <c r="F327" s="218"/>
      <c r="G327" s="5"/>
      <c r="H327" s="5"/>
      <c r="I327"/>
      <c r="J327"/>
      <c r="K327" s="1"/>
      <c r="L327" s="1"/>
      <c r="M327" s="1"/>
      <c r="N327" s="1"/>
      <c r="O327" s="1"/>
    </row>
    <row r="328" spans="1:15" s="6" customFormat="1" ht="14.25" customHeight="1">
      <c r="A328" s="2"/>
      <c r="C328"/>
      <c r="F328" s="218"/>
      <c r="G328" s="5"/>
      <c r="H328" s="5"/>
      <c r="I328"/>
      <c r="J328"/>
      <c r="K328" s="1"/>
      <c r="L328" s="1"/>
      <c r="M328" s="1"/>
      <c r="N328" s="1"/>
      <c r="O328" s="1"/>
    </row>
    <row r="329" spans="1:15" s="6" customFormat="1" ht="14.25" customHeight="1">
      <c r="A329" s="2"/>
      <c r="C329"/>
      <c r="F329" s="218"/>
      <c r="G329" s="5"/>
      <c r="H329" s="5"/>
      <c r="I329"/>
      <c r="J329"/>
      <c r="K329" s="1"/>
      <c r="L329" s="1"/>
      <c r="M329" s="1"/>
      <c r="N329" s="1"/>
      <c r="O329" s="1"/>
    </row>
    <row r="330" spans="1:15" s="6" customFormat="1" ht="14.25" customHeight="1">
      <c r="A330" s="2"/>
      <c r="C330"/>
      <c r="F330" s="218"/>
      <c r="G330" s="5"/>
      <c r="H330" s="5"/>
      <c r="I330"/>
      <c r="J330"/>
      <c r="K330" s="1"/>
      <c r="L330" s="1"/>
      <c r="M330" s="1"/>
      <c r="N330" s="1"/>
      <c r="O330" s="1"/>
    </row>
    <row r="331" spans="1:15" s="6" customFormat="1" ht="14.25" customHeight="1">
      <c r="A331" s="2"/>
      <c r="C331"/>
      <c r="F331" s="218"/>
      <c r="G331" s="5"/>
      <c r="H331" s="5"/>
      <c r="I331"/>
      <c r="J331"/>
      <c r="K331" s="1"/>
      <c r="L331" s="1"/>
      <c r="M331" s="1"/>
      <c r="N331" s="1"/>
      <c r="O331" s="1"/>
    </row>
    <row r="332" spans="1:15" s="6" customFormat="1" ht="14.25" customHeight="1">
      <c r="A332" s="2"/>
      <c r="C332"/>
      <c r="F332" s="218"/>
      <c r="G332" s="5"/>
      <c r="H332" s="5"/>
      <c r="I332"/>
      <c r="J332"/>
      <c r="K332" s="1"/>
      <c r="L332" s="1"/>
      <c r="M332" s="1"/>
      <c r="N332" s="1"/>
      <c r="O332" s="1"/>
    </row>
    <row r="333" spans="1:15" s="6" customFormat="1" ht="14.25" customHeight="1">
      <c r="A333" s="2"/>
      <c r="C333"/>
      <c r="F333" s="218"/>
      <c r="G333" s="5"/>
      <c r="H333" s="5"/>
      <c r="I333"/>
      <c r="J333"/>
      <c r="K333" s="1"/>
      <c r="L333" s="1"/>
      <c r="M333" s="1"/>
      <c r="N333" s="1"/>
      <c r="O333" s="1"/>
    </row>
    <row r="334" spans="1:15" s="6" customFormat="1" ht="14.25" customHeight="1">
      <c r="A334" s="2"/>
      <c r="C334"/>
      <c r="F334" s="218"/>
      <c r="G334" s="5"/>
      <c r="H334" s="5"/>
      <c r="I334"/>
      <c r="J334"/>
      <c r="K334" s="1"/>
      <c r="L334" s="1"/>
      <c r="M334" s="1"/>
      <c r="N334" s="1"/>
      <c r="O334" s="1"/>
    </row>
    <row r="335" spans="1:15" s="6" customFormat="1" ht="14.25" customHeight="1">
      <c r="A335" s="2"/>
      <c r="C335"/>
      <c r="F335" s="218"/>
      <c r="G335" s="5"/>
      <c r="H335" s="5"/>
      <c r="I335"/>
      <c r="J335"/>
      <c r="K335" s="1"/>
      <c r="L335" s="1"/>
      <c r="M335" s="1"/>
      <c r="N335" s="1"/>
      <c r="O335" s="1"/>
    </row>
    <row r="336" spans="1:15" s="6" customFormat="1" ht="14.25" customHeight="1">
      <c r="A336" s="2"/>
      <c r="C336"/>
      <c r="F336" s="218"/>
      <c r="G336" s="5"/>
      <c r="H336" s="5"/>
      <c r="I336"/>
      <c r="J336"/>
      <c r="K336" s="1"/>
      <c r="L336" s="1"/>
      <c r="M336" s="1"/>
      <c r="N336" s="1"/>
      <c r="O336" s="1"/>
    </row>
    <row r="337" spans="1:15" s="6" customFormat="1" ht="14.25" customHeight="1">
      <c r="A337" s="2"/>
      <c r="C337"/>
      <c r="F337" s="218"/>
      <c r="G337" s="5"/>
      <c r="H337" s="5"/>
      <c r="I337"/>
      <c r="J337"/>
      <c r="K337" s="1"/>
      <c r="L337" s="1"/>
      <c r="M337" s="1"/>
      <c r="N337" s="1"/>
      <c r="O337" s="1"/>
    </row>
    <row r="338" spans="1:15" s="6" customFormat="1" ht="14.25" customHeight="1">
      <c r="A338" s="2"/>
      <c r="C338"/>
      <c r="F338" s="218"/>
      <c r="G338" s="5"/>
      <c r="H338" s="5"/>
      <c r="I338"/>
      <c r="J338"/>
      <c r="K338" s="1"/>
      <c r="L338" s="1"/>
      <c r="M338" s="1"/>
      <c r="N338" s="1"/>
      <c r="O338" s="1"/>
    </row>
    <row r="339" spans="1:15" s="6" customFormat="1" ht="14.25" customHeight="1">
      <c r="A339" s="2"/>
      <c r="C339"/>
      <c r="F339" s="218"/>
      <c r="G339" s="5"/>
      <c r="H339" s="5"/>
      <c r="I339"/>
      <c r="J339"/>
      <c r="K339" s="1"/>
      <c r="L339" s="1"/>
      <c r="M339" s="1"/>
      <c r="N339" s="1"/>
      <c r="O339" s="1"/>
    </row>
    <row r="340" spans="1:15" s="6" customFormat="1" ht="14.25" customHeight="1">
      <c r="A340" s="2"/>
      <c r="C340"/>
      <c r="F340" s="218"/>
      <c r="G340" s="5"/>
      <c r="H340" s="5"/>
      <c r="I340"/>
      <c r="J340"/>
      <c r="K340" s="1"/>
      <c r="L340" s="1"/>
      <c r="M340" s="1"/>
      <c r="N340" s="1"/>
      <c r="O340" s="1"/>
    </row>
    <row r="341" spans="1:15" s="6" customFormat="1" ht="14.25" customHeight="1">
      <c r="A341" s="2"/>
      <c r="C341"/>
      <c r="F341" s="218"/>
      <c r="G341" s="5"/>
      <c r="H341" s="5"/>
      <c r="I341"/>
      <c r="J341"/>
      <c r="K341" s="1"/>
      <c r="L341" s="1"/>
      <c r="M341" s="1"/>
      <c r="N341" s="1"/>
      <c r="O341" s="1"/>
    </row>
    <row r="342" spans="1:15" s="6" customFormat="1" ht="14.25" customHeight="1">
      <c r="A342" s="2"/>
      <c r="C342"/>
      <c r="F342" s="218"/>
      <c r="G342" s="5"/>
      <c r="H342" s="5"/>
      <c r="I342"/>
      <c r="J342"/>
      <c r="K342" s="1"/>
      <c r="L342" s="1"/>
      <c r="M342" s="1"/>
      <c r="N342" s="1"/>
      <c r="O342" s="1"/>
    </row>
    <row r="343" spans="1:15" s="6" customFormat="1" ht="14.25" customHeight="1">
      <c r="A343" s="2"/>
      <c r="C343"/>
      <c r="F343" s="218"/>
      <c r="G343" s="5"/>
      <c r="H343" s="5"/>
      <c r="I343"/>
      <c r="J343"/>
      <c r="K343" s="1"/>
      <c r="L343" s="1"/>
      <c r="M343" s="1"/>
      <c r="N343" s="1"/>
      <c r="O343" s="1"/>
    </row>
    <row r="344" spans="1:15" s="6" customFormat="1" ht="14.25" customHeight="1">
      <c r="A344" s="2"/>
      <c r="C344"/>
      <c r="F344" s="218"/>
      <c r="G344" s="5"/>
      <c r="H344" s="5"/>
      <c r="I344"/>
      <c r="J344"/>
      <c r="K344" s="1"/>
      <c r="L344" s="1"/>
      <c r="M344" s="1"/>
      <c r="N344" s="1"/>
      <c r="O344" s="1"/>
    </row>
    <row r="345" spans="1:15" s="6" customFormat="1" ht="14.25" customHeight="1">
      <c r="A345" s="2"/>
      <c r="C345"/>
      <c r="F345" s="218"/>
      <c r="G345" s="5"/>
      <c r="H345" s="5"/>
      <c r="I345"/>
      <c r="J345"/>
      <c r="K345" s="1"/>
      <c r="L345" s="1"/>
      <c r="M345" s="1"/>
      <c r="N345" s="1"/>
      <c r="O345" s="1"/>
    </row>
    <row r="346" spans="1:15" s="6" customFormat="1" ht="14.25" customHeight="1">
      <c r="A346" s="2"/>
      <c r="C346"/>
      <c r="F346" s="218"/>
      <c r="G346" s="5"/>
      <c r="H346" s="5"/>
      <c r="I346"/>
      <c r="J346"/>
      <c r="K346" s="1"/>
      <c r="L346" s="1"/>
      <c r="M346" s="1"/>
      <c r="N346" s="1"/>
      <c r="O346" s="1"/>
    </row>
    <row r="347" spans="1:15" s="6" customFormat="1" ht="14.25" customHeight="1">
      <c r="A347" s="2"/>
      <c r="C347"/>
      <c r="F347" s="218"/>
      <c r="G347" s="5"/>
      <c r="H347" s="5"/>
      <c r="I347"/>
      <c r="J347"/>
      <c r="K347" s="1"/>
      <c r="L347" s="1"/>
      <c r="M347" s="1"/>
      <c r="N347" s="1"/>
      <c r="O347" s="1"/>
    </row>
    <row r="348" spans="1:15" s="6" customFormat="1" ht="14.25" customHeight="1">
      <c r="A348" s="2"/>
      <c r="C348"/>
      <c r="F348" s="218"/>
      <c r="G348" s="5"/>
      <c r="H348" s="5"/>
      <c r="I348"/>
      <c r="J348"/>
      <c r="K348" s="1"/>
      <c r="L348" s="1"/>
      <c r="M348" s="1"/>
      <c r="N348" s="1"/>
      <c r="O348" s="1"/>
    </row>
    <row r="349" spans="1:15" s="6" customFormat="1" ht="14.25" customHeight="1">
      <c r="A349" s="2"/>
      <c r="C349"/>
      <c r="F349" s="218"/>
      <c r="G349" s="5"/>
      <c r="H349" s="5"/>
      <c r="I349"/>
      <c r="J349"/>
      <c r="K349" s="1"/>
      <c r="L349" s="1"/>
      <c r="M349" s="1"/>
      <c r="N349" s="1"/>
      <c r="O349" s="1"/>
    </row>
    <row r="350" spans="1:15" s="6" customFormat="1" ht="14.25" customHeight="1">
      <c r="A350" s="2"/>
      <c r="C350"/>
      <c r="F350" s="218"/>
      <c r="G350" s="5"/>
      <c r="H350" s="5"/>
      <c r="I350"/>
      <c r="J350"/>
      <c r="K350" s="1"/>
      <c r="L350" s="1"/>
      <c r="M350" s="1"/>
      <c r="N350" s="1"/>
      <c r="O350" s="1"/>
    </row>
    <row r="351" spans="1:15" s="6" customFormat="1" ht="14.25" customHeight="1">
      <c r="A351" s="2"/>
      <c r="C351"/>
      <c r="F351" s="218"/>
      <c r="G351" s="5"/>
      <c r="H351" s="5"/>
      <c r="I351"/>
      <c r="J351"/>
      <c r="K351" s="1"/>
      <c r="L351" s="1"/>
      <c r="M351" s="1"/>
      <c r="N351" s="1"/>
      <c r="O351" s="1"/>
    </row>
    <row r="352" spans="1:15" s="6" customFormat="1" ht="14.25" customHeight="1">
      <c r="A352" s="2"/>
      <c r="C352"/>
      <c r="F352" s="218"/>
      <c r="G352" s="5"/>
      <c r="H352" s="5"/>
      <c r="I352"/>
      <c r="J352"/>
      <c r="K352" s="1"/>
      <c r="L352" s="1"/>
      <c r="M352" s="1"/>
      <c r="N352" s="1"/>
      <c r="O352" s="1"/>
    </row>
    <row r="353" spans="1:15" s="6" customFormat="1" ht="14.25" customHeight="1">
      <c r="A353" s="2"/>
      <c r="C353"/>
      <c r="F353" s="218"/>
      <c r="G353" s="5"/>
      <c r="H353" s="5"/>
      <c r="I353"/>
      <c r="J353"/>
      <c r="K353" s="1"/>
      <c r="L353" s="1"/>
      <c r="M353" s="1"/>
      <c r="N353" s="1"/>
      <c r="O353" s="1"/>
    </row>
    <row r="354" spans="1:15" s="6" customFormat="1" ht="14.25" customHeight="1">
      <c r="A354" s="2"/>
      <c r="C354"/>
      <c r="F354" s="218"/>
      <c r="G354" s="5"/>
      <c r="H354" s="5"/>
      <c r="I354"/>
      <c r="J354"/>
      <c r="K354" s="1"/>
      <c r="L354" s="1"/>
      <c r="M354" s="1"/>
      <c r="N354" s="1"/>
      <c r="O354" s="1"/>
    </row>
    <row r="355" spans="1:15" s="6" customFormat="1" ht="14.25" customHeight="1">
      <c r="A355" s="2"/>
      <c r="C355"/>
      <c r="F355" s="218"/>
      <c r="G355" s="5"/>
      <c r="H355" s="5"/>
      <c r="I355"/>
      <c r="J355"/>
      <c r="K355" s="1"/>
      <c r="L355" s="1"/>
      <c r="M355" s="1"/>
      <c r="N355" s="1"/>
      <c r="O355" s="1"/>
    </row>
    <row r="356" spans="1:15" s="6" customFormat="1" ht="14.25" customHeight="1">
      <c r="A356" s="2"/>
      <c r="C356"/>
      <c r="F356" s="218"/>
      <c r="G356" s="5"/>
      <c r="H356" s="5"/>
      <c r="I356"/>
      <c r="J356"/>
      <c r="K356" s="1"/>
      <c r="L356" s="1"/>
      <c r="M356" s="1"/>
      <c r="N356" s="1"/>
      <c r="O356" s="1"/>
    </row>
    <row r="357" spans="1:15" s="6" customFormat="1" ht="14.25" customHeight="1">
      <c r="A357" s="2"/>
      <c r="C357"/>
      <c r="F357" s="218"/>
      <c r="G357" s="5"/>
      <c r="H357" s="5"/>
      <c r="I357"/>
      <c r="J357"/>
      <c r="K357" s="1"/>
      <c r="L357" s="1"/>
      <c r="M357" s="1"/>
      <c r="N357" s="1"/>
      <c r="O357" s="1"/>
    </row>
    <row r="358" spans="1:15" s="6" customFormat="1" ht="14.25" customHeight="1">
      <c r="A358" s="2"/>
      <c r="C358"/>
      <c r="F358" s="218"/>
      <c r="G358" s="5"/>
      <c r="H358" s="5"/>
      <c r="I358"/>
      <c r="J358"/>
      <c r="K358" s="1"/>
      <c r="L358" s="1"/>
      <c r="M358" s="1"/>
      <c r="N358" s="1"/>
      <c r="O358" s="1"/>
    </row>
    <row r="359" spans="1:15" s="6" customFormat="1" ht="14.25" customHeight="1">
      <c r="A359" s="2"/>
      <c r="C359"/>
      <c r="F359" s="218"/>
      <c r="G359" s="5"/>
      <c r="H359" s="5"/>
      <c r="I359"/>
      <c r="J359"/>
      <c r="K359" s="1"/>
      <c r="L359" s="1"/>
      <c r="M359" s="1"/>
      <c r="N359" s="1"/>
      <c r="O359" s="1"/>
    </row>
    <row r="360" spans="1:15" s="6" customFormat="1" ht="14.25" customHeight="1">
      <c r="A360" s="2"/>
      <c r="C360"/>
      <c r="F360" s="218"/>
      <c r="G360" s="5"/>
      <c r="H360" s="5"/>
      <c r="I360"/>
      <c r="J360"/>
      <c r="K360" s="1"/>
      <c r="L360" s="1"/>
      <c r="M360" s="1"/>
      <c r="N360" s="1"/>
      <c r="O360" s="1"/>
    </row>
    <row r="361" spans="1:15" s="6" customFormat="1" ht="14.25" customHeight="1">
      <c r="A361" s="2"/>
      <c r="C361"/>
      <c r="F361" s="218"/>
      <c r="G361" s="5"/>
      <c r="H361" s="5"/>
      <c r="I361"/>
      <c r="J361"/>
      <c r="K361" s="1"/>
      <c r="L361" s="1"/>
      <c r="M361" s="1"/>
      <c r="N361" s="1"/>
      <c r="O361" s="1"/>
    </row>
    <row r="362" spans="1:15" s="6" customFormat="1" ht="14.25" customHeight="1">
      <c r="A362" s="2"/>
      <c r="C362"/>
      <c r="F362" s="218"/>
      <c r="G362" s="5"/>
      <c r="H362" s="5"/>
      <c r="I362"/>
      <c r="J362"/>
      <c r="K362" s="1"/>
      <c r="L362" s="1"/>
      <c r="M362" s="1"/>
      <c r="N362" s="1"/>
      <c r="O362" s="1"/>
    </row>
    <row r="363" spans="1:15" s="6" customFormat="1" ht="14.25" customHeight="1">
      <c r="A363" s="2"/>
      <c r="C363"/>
      <c r="F363" s="218"/>
      <c r="G363" s="5"/>
      <c r="H363" s="5"/>
      <c r="I363"/>
      <c r="J363"/>
      <c r="K363" s="1"/>
      <c r="L363" s="1"/>
      <c r="M363" s="1"/>
      <c r="N363" s="1"/>
      <c r="O363" s="1"/>
    </row>
    <row r="364" spans="1:15" s="6" customFormat="1" ht="14.25" customHeight="1">
      <c r="A364" s="2"/>
      <c r="C364"/>
      <c r="F364" s="218"/>
      <c r="G364" s="5"/>
      <c r="H364" s="5"/>
      <c r="I364"/>
      <c r="J364"/>
      <c r="K364" s="1"/>
      <c r="L364" s="1"/>
      <c r="M364" s="1"/>
      <c r="N364" s="1"/>
      <c r="O364" s="1"/>
    </row>
    <row r="365" spans="1:15" s="6" customFormat="1" ht="14.25" customHeight="1">
      <c r="A365" s="2"/>
      <c r="C365"/>
      <c r="F365" s="218"/>
      <c r="G365" s="5"/>
      <c r="H365" s="5"/>
      <c r="I365"/>
      <c r="J365"/>
      <c r="K365" s="1"/>
      <c r="L365" s="1"/>
      <c r="M365" s="1"/>
      <c r="N365" s="1"/>
      <c r="O365" s="1"/>
    </row>
    <row r="366" spans="1:15" s="6" customFormat="1" ht="14.25" customHeight="1">
      <c r="A366" s="2"/>
      <c r="C366"/>
      <c r="F366" s="218"/>
      <c r="G366" s="5"/>
      <c r="H366" s="5"/>
      <c r="I366"/>
      <c r="J366"/>
      <c r="K366" s="1"/>
      <c r="L366" s="1"/>
      <c r="M366" s="1"/>
      <c r="N366" s="1"/>
      <c r="O366" s="1"/>
    </row>
    <row r="367" spans="1:15" s="6" customFormat="1" ht="14.25" customHeight="1">
      <c r="A367" s="2"/>
      <c r="C367"/>
      <c r="F367" s="218"/>
      <c r="G367" s="5"/>
      <c r="H367" s="5"/>
      <c r="I367"/>
      <c r="J367"/>
      <c r="K367" s="1"/>
      <c r="L367" s="1"/>
      <c r="M367" s="1"/>
      <c r="N367" s="1"/>
      <c r="O367" s="1"/>
    </row>
    <row r="368" spans="1:15" s="6" customFormat="1" ht="14.25" customHeight="1">
      <c r="A368" s="2"/>
      <c r="C368"/>
      <c r="F368" s="218"/>
      <c r="G368" s="5"/>
      <c r="H368" s="5"/>
      <c r="I368"/>
      <c r="J368"/>
      <c r="K368" s="1"/>
      <c r="L368" s="1"/>
      <c r="M368" s="1"/>
      <c r="N368" s="1"/>
      <c r="O368" s="1"/>
    </row>
    <row r="369" spans="1:15" s="6" customFormat="1" ht="14.25" customHeight="1">
      <c r="A369" s="2"/>
      <c r="C369"/>
      <c r="F369" s="218"/>
      <c r="G369" s="5"/>
      <c r="H369" s="5"/>
      <c r="I369"/>
      <c r="J369"/>
      <c r="K369" s="1"/>
      <c r="L369" s="1"/>
      <c r="M369" s="1"/>
      <c r="N369" s="1"/>
      <c r="O369" s="1"/>
    </row>
    <row r="370" spans="1:15" s="6" customFormat="1" ht="14.25" customHeight="1">
      <c r="A370" s="2"/>
      <c r="C370"/>
      <c r="F370" s="218"/>
      <c r="G370" s="5"/>
      <c r="H370" s="5"/>
      <c r="I370"/>
      <c r="J370"/>
      <c r="K370" s="1"/>
      <c r="L370" s="1"/>
      <c r="M370" s="1"/>
      <c r="N370" s="1"/>
      <c r="O370" s="1"/>
    </row>
    <row r="371" spans="1:15" s="6" customFormat="1" ht="14.25" customHeight="1">
      <c r="A371" s="2"/>
      <c r="C371"/>
      <c r="F371" s="218"/>
      <c r="G371" s="5"/>
      <c r="H371" s="5"/>
      <c r="I371"/>
      <c r="J371"/>
      <c r="K371" s="1"/>
      <c r="L371" s="1"/>
      <c r="M371" s="1"/>
      <c r="N371" s="1"/>
      <c r="O371" s="1"/>
    </row>
    <row r="372" spans="1:15" s="6" customFormat="1" ht="14.25" customHeight="1">
      <c r="A372" s="2"/>
      <c r="C372"/>
      <c r="F372" s="218"/>
      <c r="G372" s="5"/>
      <c r="H372" s="5"/>
      <c r="I372"/>
      <c r="J372"/>
      <c r="K372" s="1"/>
      <c r="L372" s="1"/>
      <c r="M372" s="1"/>
      <c r="N372" s="1"/>
      <c r="O372" s="1"/>
    </row>
    <row r="373" spans="1:15" s="6" customFormat="1" ht="14.25" customHeight="1">
      <c r="A373" s="2"/>
      <c r="C373"/>
      <c r="F373" s="218"/>
      <c r="G373" s="5"/>
      <c r="H373" s="5"/>
      <c r="I373"/>
      <c r="J373"/>
      <c r="K373" s="1"/>
      <c r="L373" s="1"/>
      <c r="M373" s="1"/>
      <c r="N373" s="1"/>
      <c r="O373" s="1"/>
    </row>
    <row r="374" spans="1:15" s="6" customFormat="1" ht="14.25" customHeight="1">
      <c r="A374" s="2"/>
      <c r="C374"/>
      <c r="F374" s="218"/>
      <c r="G374" s="5"/>
      <c r="H374" s="5"/>
      <c r="I374"/>
      <c r="J374"/>
      <c r="K374" s="1"/>
      <c r="L374" s="1"/>
      <c r="M374" s="1"/>
      <c r="N374" s="1"/>
      <c r="O374" s="1"/>
    </row>
    <row r="375" spans="1:15" s="6" customFormat="1" ht="14.25" customHeight="1">
      <c r="A375" s="2"/>
      <c r="C375"/>
      <c r="F375" s="218"/>
      <c r="G375" s="5"/>
      <c r="H375" s="5"/>
      <c r="I375"/>
      <c r="J375"/>
      <c r="K375" s="1"/>
      <c r="L375" s="1"/>
      <c r="M375" s="1"/>
      <c r="N375" s="1"/>
      <c r="O375" s="1"/>
    </row>
    <row r="376" spans="1:15" s="6" customFormat="1" ht="14.25" customHeight="1">
      <c r="A376" s="2"/>
      <c r="C376"/>
      <c r="F376" s="218"/>
      <c r="G376" s="5"/>
      <c r="H376" s="5"/>
      <c r="I376"/>
      <c r="J376"/>
      <c r="K376" s="1"/>
      <c r="L376" s="1"/>
      <c r="M376" s="1"/>
      <c r="N376" s="1"/>
      <c r="O376" s="1"/>
    </row>
    <row r="377" spans="1:15" s="6" customFormat="1" ht="14.25" customHeight="1">
      <c r="A377" s="2"/>
      <c r="C377"/>
      <c r="F377" s="218"/>
      <c r="G377" s="5"/>
      <c r="H377" s="5"/>
      <c r="I377"/>
      <c r="J377"/>
      <c r="K377" s="1"/>
      <c r="L377" s="1"/>
      <c r="M377" s="1"/>
      <c r="N377" s="1"/>
      <c r="O377" s="1"/>
    </row>
    <row r="378" spans="1:15" s="6" customFormat="1" ht="14.25" customHeight="1">
      <c r="A378" s="2"/>
      <c r="C378"/>
      <c r="F378" s="218"/>
      <c r="G378" s="5"/>
      <c r="H378" s="5"/>
      <c r="I378"/>
      <c r="J378"/>
      <c r="K378" s="1"/>
      <c r="L378" s="1"/>
      <c r="M378" s="1"/>
      <c r="N378" s="1"/>
      <c r="O378" s="1"/>
    </row>
    <row r="379" spans="1:15" s="6" customFormat="1" ht="14.25" customHeight="1">
      <c r="A379" s="2"/>
      <c r="C379"/>
      <c r="F379" s="218"/>
      <c r="G379" s="5"/>
      <c r="H379" s="5"/>
      <c r="I379"/>
      <c r="J379"/>
      <c r="K379" s="1"/>
      <c r="L379" s="1"/>
      <c r="M379" s="1"/>
      <c r="N379" s="1"/>
      <c r="O379" s="1"/>
    </row>
    <row r="380" spans="1:15" s="6" customFormat="1" ht="14.25" customHeight="1">
      <c r="A380" s="2"/>
      <c r="C380"/>
      <c r="F380" s="218"/>
      <c r="G380" s="5"/>
      <c r="H380" s="5"/>
      <c r="I380"/>
      <c r="J380"/>
      <c r="K380" s="1"/>
      <c r="L380" s="1"/>
      <c r="M380" s="1"/>
      <c r="N380" s="1"/>
      <c r="O380" s="1"/>
    </row>
    <row r="381" spans="1:15" s="6" customFormat="1" ht="14.25" customHeight="1">
      <c r="A381" s="2"/>
      <c r="C381"/>
      <c r="F381" s="218"/>
      <c r="G381" s="5"/>
      <c r="H381" s="5"/>
      <c r="I381"/>
      <c r="J381"/>
      <c r="K381" s="1"/>
      <c r="L381" s="1"/>
      <c r="M381" s="1"/>
      <c r="N381" s="1"/>
      <c r="O381" s="1"/>
    </row>
    <row r="382" spans="1:15" s="6" customFormat="1" ht="14.25" customHeight="1">
      <c r="A382" s="2"/>
      <c r="C382"/>
      <c r="F382" s="218"/>
      <c r="G382" s="5"/>
      <c r="H382" s="5"/>
      <c r="I382"/>
      <c r="J382"/>
      <c r="K382" s="1"/>
      <c r="L382" s="1"/>
      <c r="M382" s="1"/>
      <c r="N382" s="1"/>
      <c r="O382" s="1"/>
    </row>
    <row r="383" spans="1:15" s="6" customFormat="1" ht="14.25" customHeight="1">
      <c r="A383" s="2"/>
      <c r="C383"/>
      <c r="F383" s="218"/>
      <c r="G383" s="5"/>
      <c r="H383" s="5"/>
      <c r="I383"/>
      <c r="J383"/>
      <c r="K383" s="1"/>
      <c r="L383" s="1"/>
      <c r="M383" s="1"/>
      <c r="N383" s="1"/>
      <c r="O383" s="1"/>
    </row>
    <row r="384" spans="1:15" s="6" customFormat="1" ht="14.25" customHeight="1">
      <c r="A384" s="2"/>
      <c r="C384"/>
      <c r="F384" s="218"/>
      <c r="G384" s="5"/>
      <c r="H384" s="5"/>
      <c r="I384"/>
      <c r="J384"/>
      <c r="K384" s="1"/>
      <c r="L384" s="1"/>
      <c r="M384" s="1"/>
      <c r="N384" s="1"/>
      <c r="O384" s="1"/>
    </row>
    <row r="385" spans="1:15" s="6" customFormat="1" ht="14.25" customHeight="1">
      <c r="A385" s="2"/>
      <c r="C385"/>
      <c r="F385" s="218"/>
      <c r="G385" s="5"/>
      <c r="H385" s="5"/>
      <c r="I385"/>
      <c r="J385"/>
      <c r="K385" s="1"/>
      <c r="L385" s="1"/>
      <c r="M385" s="1"/>
      <c r="N385" s="1"/>
      <c r="O385" s="1"/>
    </row>
    <row r="386" spans="1:15" s="6" customFormat="1" ht="14.25" customHeight="1">
      <c r="A386" s="2"/>
      <c r="C386"/>
      <c r="F386" s="218"/>
      <c r="G386" s="5"/>
      <c r="H386" s="5"/>
      <c r="I386"/>
      <c r="J386"/>
      <c r="K386" s="1"/>
      <c r="L386" s="1"/>
      <c r="M386" s="1"/>
      <c r="N386" s="1"/>
      <c r="O386" s="1"/>
    </row>
    <row r="387" spans="1:15" s="6" customFormat="1" ht="14.25" customHeight="1">
      <c r="A387" s="2"/>
      <c r="C387"/>
      <c r="F387" s="218"/>
      <c r="G387" s="5"/>
      <c r="H387" s="5"/>
      <c r="I387"/>
      <c r="J387"/>
      <c r="K387" s="1"/>
      <c r="L387" s="1"/>
      <c r="M387" s="1"/>
      <c r="N387" s="1"/>
      <c r="O387" s="1"/>
    </row>
    <row r="388" spans="1:15" s="6" customFormat="1" ht="14.25" customHeight="1">
      <c r="A388" s="2"/>
      <c r="C388"/>
      <c r="F388" s="218"/>
      <c r="G388" s="5"/>
      <c r="H388" s="5"/>
      <c r="I388"/>
      <c r="J388"/>
      <c r="K388" s="1"/>
      <c r="L388" s="1"/>
      <c r="M388" s="1"/>
      <c r="N388" s="1"/>
      <c r="O388" s="1"/>
    </row>
    <row r="389" spans="1:15" s="6" customFormat="1" ht="14.25" customHeight="1">
      <c r="A389" s="2"/>
      <c r="C389"/>
      <c r="F389" s="218"/>
      <c r="G389" s="5"/>
      <c r="H389" s="5"/>
      <c r="I389"/>
      <c r="J389"/>
      <c r="K389" s="1"/>
      <c r="L389" s="1"/>
      <c r="M389" s="1"/>
      <c r="N389" s="1"/>
      <c r="O389" s="1"/>
    </row>
    <row r="390" spans="1:15" s="6" customFormat="1" ht="14.25" customHeight="1">
      <c r="A390" s="2"/>
      <c r="C390"/>
      <c r="F390" s="218"/>
      <c r="G390" s="5"/>
      <c r="H390" s="5"/>
      <c r="I390"/>
      <c r="J390"/>
      <c r="K390" s="1"/>
      <c r="L390" s="1"/>
      <c r="M390" s="1"/>
      <c r="N390" s="1"/>
      <c r="O390" s="1"/>
    </row>
    <row r="391" spans="1:15" s="6" customFormat="1" ht="14.25" customHeight="1">
      <c r="A391" s="2"/>
      <c r="C391"/>
      <c r="F391" s="218"/>
      <c r="G391" s="5"/>
      <c r="H391" s="5"/>
      <c r="I391"/>
      <c r="J391"/>
      <c r="K391" s="1"/>
      <c r="L391" s="1"/>
      <c r="M391" s="1"/>
      <c r="N391" s="1"/>
      <c r="O391" s="1"/>
    </row>
    <row r="392" spans="1:15" s="6" customFormat="1" ht="14.25" customHeight="1">
      <c r="A392" s="2"/>
      <c r="C392"/>
      <c r="F392" s="218"/>
      <c r="G392" s="5"/>
      <c r="H392" s="5"/>
      <c r="I392"/>
      <c r="J392"/>
      <c r="K392" s="1"/>
      <c r="L392" s="1"/>
      <c r="M392" s="1"/>
      <c r="N392" s="1"/>
      <c r="O392" s="1"/>
    </row>
    <row r="393" spans="1:15" s="6" customFormat="1" ht="14.25" customHeight="1">
      <c r="A393" s="2"/>
      <c r="C393"/>
      <c r="F393" s="218"/>
      <c r="G393" s="5"/>
      <c r="H393" s="5"/>
      <c r="I393"/>
      <c r="J393"/>
      <c r="K393" s="1"/>
      <c r="L393" s="1"/>
      <c r="M393" s="1"/>
      <c r="N393" s="1"/>
      <c r="O393" s="1"/>
    </row>
    <row r="394" spans="1:15" s="6" customFormat="1" ht="14.25" customHeight="1">
      <c r="A394" s="2"/>
      <c r="C394"/>
      <c r="F394" s="218"/>
      <c r="G394" s="5"/>
      <c r="H394" s="5"/>
      <c r="I394"/>
      <c r="J394"/>
      <c r="K394" s="1"/>
      <c r="L394" s="1"/>
      <c r="M394" s="1"/>
      <c r="N394" s="1"/>
      <c r="O394" s="1"/>
    </row>
    <row r="395" spans="1:15" s="6" customFormat="1" ht="14.25" customHeight="1">
      <c r="A395" s="2"/>
      <c r="C395"/>
      <c r="F395" s="218"/>
      <c r="G395" s="5"/>
      <c r="H395" s="5"/>
      <c r="I395"/>
      <c r="J395"/>
      <c r="K395" s="1"/>
      <c r="L395" s="1"/>
      <c r="M395" s="1"/>
      <c r="N395" s="1"/>
      <c r="O395" s="1"/>
    </row>
    <row r="396" spans="1:15" s="6" customFormat="1" ht="14.25" customHeight="1">
      <c r="A396" s="2"/>
      <c r="C396"/>
      <c r="F396" s="218"/>
      <c r="G396" s="5"/>
      <c r="H396" s="5"/>
      <c r="I396"/>
      <c r="J396"/>
      <c r="K396" s="1"/>
      <c r="L396" s="1"/>
      <c r="M396" s="1"/>
      <c r="N396" s="1"/>
      <c r="O396" s="1"/>
    </row>
    <row r="397" spans="1:15" s="6" customFormat="1" ht="14.25" customHeight="1">
      <c r="A397" s="2"/>
      <c r="C397"/>
      <c r="F397" s="218"/>
      <c r="G397" s="5"/>
      <c r="H397" s="5"/>
      <c r="I397"/>
      <c r="J397"/>
      <c r="K397" s="1"/>
      <c r="L397" s="1"/>
      <c r="M397" s="1"/>
      <c r="N397" s="1"/>
      <c r="O397" s="1"/>
    </row>
    <row r="398" spans="1:15" s="6" customFormat="1" ht="14.25" customHeight="1">
      <c r="A398" s="2"/>
      <c r="C398"/>
      <c r="F398" s="218"/>
      <c r="G398" s="5"/>
      <c r="H398" s="5"/>
      <c r="I398"/>
      <c r="J398"/>
      <c r="K398" s="1"/>
      <c r="L398" s="1"/>
      <c r="M398" s="1"/>
      <c r="N398" s="1"/>
      <c r="O398" s="1"/>
    </row>
    <row r="399" spans="1:15" s="6" customFormat="1" ht="14.25" customHeight="1">
      <c r="A399" s="2"/>
      <c r="C399"/>
      <c r="F399" s="218"/>
      <c r="G399" s="5"/>
      <c r="H399" s="5"/>
      <c r="I399"/>
      <c r="J399"/>
      <c r="K399" s="1"/>
      <c r="L399" s="1"/>
      <c r="M399" s="1"/>
      <c r="N399" s="1"/>
      <c r="O399" s="1"/>
    </row>
    <row r="400" spans="1:15" s="6" customFormat="1" ht="14.25" customHeight="1">
      <c r="A400" s="2"/>
      <c r="C400"/>
      <c r="F400" s="218"/>
      <c r="G400" s="5"/>
      <c r="H400" s="5"/>
      <c r="I400"/>
      <c r="J400"/>
      <c r="K400" s="1"/>
      <c r="L400" s="1"/>
      <c r="M400" s="1"/>
      <c r="N400" s="1"/>
      <c r="O400" s="1"/>
    </row>
    <row r="401" spans="1:15" s="6" customFormat="1" ht="14.25" customHeight="1">
      <c r="A401" s="2"/>
      <c r="C401"/>
      <c r="F401" s="218"/>
      <c r="G401" s="5"/>
      <c r="H401" s="5"/>
      <c r="I401"/>
      <c r="J401"/>
      <c r="K401" s="1"/>
      <c r="L401" s="1"/>
      <c r="M401" s="1"/>
      <c r="N401" s="1"/>
      <c r="O401" s="1"/>
    </row>
    <row r="402" spans="1:15" s="6" customFormat="1" ht="14.25" customHeight="1">
      <c r="A402" s="2"/>
      <c r="C402"/>
      <c r="F402" s="218"/>
      <c r="G402" s="5"/>
      <c r="H402" s="5"/>
      <c r="I402"/>
      <c r="J402"/>
      <c r="K402" s="1"/>
      <c r="L402" s="1"/>
      <c r="M402" s="1"/>
      <c r="N402" s="1"/>
      <c r="O402" s="1"/>
    </row>
    <row r="403" spans="1:15" s="6" customFormat="1" ht="14.25" customHeight="1">
      <c r="A403" s="2"/>
      <c r="C403"/>
      <c r="F403" s="218"/>
      <c r="G403" s="5"/>
      <c r="H403" s="5"/>
      <c r="I403"/>
      <c r="J403"/>
      <c r="K403" s="1"/>
      <c r="L403" s="1"/>
      <c r="M403" s="1"/>
      <c r="N403" s="1"/>
      <c r="O403" s="1"/>
    </row>
    <row r="404" spans="1:15" s="6" customFormat="1" ht="14.25" customHeight="1">
      <c r="A404" s="2"/>
      <c r="C404"/>
      <c r="F404" s="218"/>
      <c r="G404" s="5"/>
      <c r="H404" s="5"/>
      <c r="I404"/>
      <c r="J404"/>
      <c r="K404" s="1"/>
      <c r="L404" s="1"/>
      <c r="M404" s="1"/>
      <c r="N404" s="1"/>
      <c r="O404" s="1"/>
    </row>
    <row r="405" spans="1:15" s="6" customFormat="1" ht="14.25" customHeight="1">
      <c r="A405" s="2"/>
      <c r="C405"/>
      <c r="F405" s="218"/>
      <c r="G405" s="5"/>
      <c r="H405" s="5"/>
      <c r="I405"/>
      <c r="J405"/>
      <c r="K405" s="1"/>
      <c r="L405" s="1"/>
      <c r="M405" s="1"/>
      <c r="N405" s="1"/>
      <c r="O405" s="1"/>
    </row>
    <row r="406" spans="1:15" s="6" customFormat="1" ht="14.25" customHeight="1">
      <c r="A406" s="2"/>
      <c r="C406"/>
      <c r="F406" s="218"/>
      <c r="G406" s="5"/>
      <c r="H406" s="5"/>
      <c r="I406"/>
      <c r="J406"/>
      <c r="K406" s="1"/>
      <c r="L406" s="1"/>
      <c r="M406" s="1"/>
      <c r="N406" s="1"/>
      <c r="O406" s="1"/>
    </row>
    <row r="407" spans="1:15" s="6" customFormat="1" ht="14.25" customHeight="1">
      <c r="A407" s="2"/>
      <c r="C407"/>
      <c r="F407" s="218"/>
      <c r="G407" s="5"/>
      <c r="H407" s="5"/>
      <c r="I407"/>
      <c r="J407"/>
      <c r="K407" s="1"/>
      <c r="L407" s="1"/>
      <c r="M407" s="1"/>
      <c r="N407" s="1"/>
      <c r="O407" s="1"/>
    </row>
    <row r="408" spans="1:15" s="6" customFormat="1" ht="14.25" customHeight="1">
      <c r="A408" s="2"/>
      <c r="C408"/>
      <c r="F408" s="218"/>
      <c r="G408" s="5"/>
      <c r="H408" s="5"/>
      <c r="I408"/>
      <c r="J408"/>
      <c r="K408" s="1"/>
      <c r="L408" s="1"/>
      <c r="M408" s="1"/>
      <c r="N408" s="1"/>
      <c r="O408" s="1"/>
    </row>
    <row r="409" spans="1:15" s="6" customFormat="1" ht="14.25" customHeight="1">
      <c r="A409" s="2"/>
      <c r="C409"/>
      <c r="F409" s="218"/>
      <c r="G409" s="5"/>
      <c r="H409" s="5"/>
      <c r="I409"/>
      <c r="J409"/>
      <c r="K409" s="1"/>
      <c r="L409" s="1"/>
      <c r="M409" s="1"/>
      <c r="N409" s="1"/>
      <c r="O409" s="1"/>
    </row>
    <row r="410" spans="1:15" s="6" customFormat="1" ht="14.25" customHeight="1">
      <c r="A410" s="2"/>
      <c r="C410"/>
      <c r="F410" s="218"/>
      <c r="G410" s="5"/>
      <c r="H410" s="5"/>
      <c r="I410"/>
      <c r="J410"/>
      <c r="K410" s="1"/>
      <c r="L410" s="1"/>
      <c r="M410" s="1"/>
      <c r="N410" s="1"/>
      <c r="O410" s="1"/>
    </row>
    <row r="411" spans="1:15" s="6" customFormat="1" ht="14.25" customHeight="1">
      <c r="A411" s="2"/>
      <c r="C411"/>
      <c r="F411" s="218"/>
      <c r="G411" s="5"/>
      <c r="H411" s="5"/>
      <c r="I411"/>
      <c r="J411"/>
      <c r="K411" s="1"/>
      <c r="L411" s="1"/>
      <c r="M411" s="1"/>
      <c r="N411" s="1"/>
      <c r="O411" s="1"/>
    </row>
    <row r="412" spans="1:15" s="6" customFormat="1" ht="14.25" customHeight="1">
      <c r="A412" s="2"/>
      <c r="C412"/>
      <c r="F412" s="218"/>
      <c r="G412" s="5"/>
      <c r="H412" s="5"/>
      <c r="I412"/>
      <c r="J412"/>
      <c r="K412" s="1"/>
      <c r="L412" s="1"/>
      <c r="M412" s="1"/>
      <c r="N412" s="1"/>
      <c r="O412" s="1"/>
    </row>
    <row r="413" spans="1:15" s="6" customFormat="1" ht="14.25" customHeight="1">
      <c r="A413" s="2"/>
      <c r="C413"/>
      <c r="F413" s="218"/>
      <c r="G413" s="5"/>
      <c r="H413" s="5"/>
      <c r="I413"/>
      <c r="J413"/>
      <c r="K413" s="1"/>
      <c r="L413" s="1"/>
      <c r="M413" s="1"/>
      <c r="N413" s="1"/>
      <c r="O413" s="1"/>
    </row>
    <row r="414" spans="1:15" s="6" customFormat="1" ht="14.25" customHeight="1">
      <c r="A414" s="2"/>
      <c r="C414"/>
      <c r="F414" s="218"/>
      <c r="G414" s="5"/>
      <c r="H414" s="5"/>
      <c r="I414"/>
      <c r="J414"/>
      <c r="K414" s="1"/>
      <c r="L414" s="1"/>
      <c r="M414" s="1"/>
      <c r="N414" s="1"/>
      <c r="O414" s="1"/>
    </row>
    <row r="415" spans="1:15" s="6" customFormat="1" ht="14.25" customHeight="1">
      <c r="A415" s="2"/>
      <c r="C415"/>
      <c r="F415" s="218"/>
      <c r="G415" s="5"/>
      <c r="H415" s="5"/>
      <c r="I415"/>
      <c r="J415"/>
      <c r="K415" s="1"/>
      <c r="L415" s="1"/>
      <c r="M415" s="1"/>
      <c r="N415" s="1"/>
      <c r="O415" s="1"/>
    </row>
    <row r="416" spans="1:15" s="6" customFormat="1" ht="14.25" customHeight="1">
      <c r="A416" s="2"/>
      <c r="C416"/>
      <c r="F416" s="218"/>
      <c r="G416" s="5"/>
      <c r="H416" s="5"/>
      <c r="I416"/>
      <c r="J416"/>
      <c r="K416" s="1"/>
      <c r="L416" s="1"/>
      <c r="M416" s="1"/>
      <c r="N416" s="1"/>
      <c r="O416" s="1"/>
    </row>
    <row r="417" spans="1:15" s="6" customFormat="1" ht="14.25" customHeight="1">
      <c r="A417" s="2"/>
      <c r="C417"/>
      <c r="F417" s="218"/>
      <c r="G417" s="5"/>
      <c r="H417" s="5"/>
      <c r="I417"/>
      <c r="J417"/>
      <c r="K417" s="1"/>
      <c r="L417" s="1"/>
      <c r="M417" s="1"/>
      <c r="N417" s="1"/>
      <c r="O417" s="1"/>
    </row>
    <row r="418" spans="1:15" s="6" customFormat="1" ht="14.25" customHeight="1">
      <c r="A418" s="2"/>
      <c r="C418"/>
      <c r="F418" s="218"/>
      <c r="G418" s="5"/>
      <c r="H418" s="5"/>
      <c r="I418"/>
      <c r="J418"/>
      <c r="K418" s="1"/>
      <c r="L418" s="1"/>
      <c r="M418" s="1"/>
      <c r="N418" s="1"/>
      <c r="O418" s="1"/>
    </row>
    <row r="419" spans="1:15" s="6" customFormat="1" ht="14.25" customHeight="1">
      <c r="A419" s="2"/>
      <c r="C419"/>
      <c r="F419" s="218"/>
      <c r="G419" s="5"/>
      <c r="H419" s="5"/>
      <c r="I419"/>
      <c r="J419"/>
      <c r="K419" s="1"/>
      <c r="L419" s="1"/>
      <c r="M419" s="1"/>
      <c r="N419" s="1"/>
      <c r="O419" s="1"/>
    </row>
    <row r="420" spans="1:15" s="6" customFormat="1" ht="14.25" customHeight="1">
      <c r="A420" s="2"/>
      <c r="C420"/>
      <c r="F420" s="218"/>
      <c r="G420" s="5"/>
      <c r="H420" s="5"/>
      <c r="I420"/>
      <c r="J420"/>
      <c r="K420" s="1"/>
      <c r="L420" s="1"/>
      <c r="M420" s="1"/>
      <c r="N420" s="1"/>
      <c r="O420" s="1"/>
    </row>
    <row r="421" spans="1:15" s="6" customFormat="1" ht="14.25" customHeight="1">
      <c r="A421" s="2"/>
      <c r="C421"/>
      <c r="F421" s="218"/>
      <c r="G421" s="5"/>
      <c r="H421" s="5"/>
      <c r="I421"/>
      <c r="J421"/>
      <c r="K421" s="1"/>
      <c r="L421" s="1"/>
      <c r="M421" s="1"/>
      <c r="N421" s="1"/>
      <c r="O421" s="1"/>
    </row>
    <row r="422" spans="1:15" s="6" customFormat="1" ht="14.25" customHeight="1">
      <c r="A422" s="2"/>
      <c r="C422"/>
      <c r="F422" s="218"/>
      <c r="G422" s="5"/>
      <c r="H422" s="5"/>
      <c r="I422"/>
      <c r="J422"/>
      <c r="K422" s="1"/>
      <c r="L422" s="1"/>
      <c r="M422" s="1"/>
      <c r="N422" s="1"/>
      <c r="O422" s="1"/>
    </row>
    <row r="423" spans="1:15" s="6" customFormat="1" ht="14.25" customHeight="1">
      <c r="A423" s="2"/>
      <c r="C423"/>
      <c r="F423" s="218"/>
      <c r="G423" s="5"/>
      <c r="H423" s="5"/>
      <c r="I423"/>
      <c r="J423"/>
      <c r="K423" s="1"/>
      <c r="L423" s="1"/>
      <c r="M423" s="1"/>
      <c r="N423" s="1"/>
      <c r="O423" s="1"/>
    </row>
    <row r="424" spans="1:15" s="6" customFormat="1" ht="14.25" customHeight="1">
      <c r="A424" s="2"/>
      <c r="C424"/>
      <c r="F424" s="218"/>
      <c r="G424" s="5"/>
      <c r="H424" s="5"/>
      <c r="I424"/>
      <c r="J424"/>
      <c r="K424" s="1"/>
      <c r="L424" s="1"/>
      <c r="M424" s="1"/>
      <c r="N424" s="1"/>
      <c r="O424" s="1"/>
    </row>
    <row r="425" spans="1:15" s="6" customFormat="1" ht="14.25" customHeight="1">
      <c r="A425" s="2"/>
      <c r="C425"/>
      <c r="F425" s="218"/>
      <c r="G425" s="5"/>
      <c r="H425" s="5"/>
      <c r="I425"/>
      <c r="J425"/>
      <c r="K425" s="1"/>
      <c r="L425" s="1"/>
      <c r="M425" s="1"/>
      <c r="N425" s="1"/>
      <c r="O425" s="1"/>
    </row>
    <row r="426" spans="1:15" s="6" customFormat="1" ht="14.25" customHeight="1">
      <c r="A426" s="2"/>
      <c r="C426"/>
      <c r="F426" s="218"/>
      <c r="G426" s="5"/>
      <c r="H426" s="5"/>
      <c r="I426"/>
      <c r="J426"/>
      <c r="K426" s="1"/>
      <c r="L426" s="1"/>
      <c r="M426" s="1"/>
      <c r="N426" s="1"/>
      <c r="O426" s="1"/>
    </row>
    <row r="427" spans="1:15" s="6" customFormat="1" ht="14.25" customHeight="1">
      <c r="A427" s="2"/>
      <c r="C427"/>
      <c r="F427" s="218"/>
      <c r="G427" s="5"/>
      <c r="H427" s="5"/>
      <c r="I427"/>
      <c r="J427"/>
      <c r="K427" s="1"/>
      <c r="L427" s="1"/>
      <c r="M427" s="1"/>
      <c r="N427" s="1"/>
      <c r="O427" s="1"/>
    </row>
    <row r="428" spans="1:15" s="6" customFormat="1" ht="14.25" customHeight="1">
      <c r="A428" s="2"/>
      <c r="C428"/>
      <c r="F428" s="218"/>
      <c r="G428" s="5"/>
      <c r="H428" s="5"/>
      <c r="I428"/>
      <c r="J428"/>
      <c r="K428" s="1"/>
      <c r="L428" s="1"/>
      <c r="M428" s="1"/>
      <c r="N428" s="1"/>
      <c r="O428" s="1"/>
    </row>
    <row r="429" spans="1:15" s="6" customFormat="1" ht="14.25" customHeight="1">
      <c r="A429" s="2"/>
      <c r="C429"/>
      <c r="F429" s="218"/>
      <c r="G429" s="5"/>
      <c r="H429" s="5"/>
      <c r="I429"/>
      <c r="J429"/>
      <c r="K429" s="1"/>
      <c r="L429" s="1"/>
      <c r="M429" s="1"/>
      <c r="N429" s="1"/>
      <c r="O429" s="1"/>
    </row>
    <row r="430" spans="1:15" s="6" customFormat="1" ht="14.25" customHeight="1">
      <c r="A430" s="2"/>
      <c r="C430"/>
      <c r="F430" s="218"/>
      <c r="G430" s="5"/>
      <c r="H430" s="5"/>
      <c r="I430"/>
      <c r="J430"/>
      <c r="K430" s="1"/>
      <c r="L430" s="1"/>
      <c r="M430" s="1"/>
      <c r="N430" s="1"/>
      <c r="O430" s="1"/>
    </row>
    <row r="431" spans="1:15" s="6" customFormat="1" ht="14.25" customHeight="1">
      <c r="A431" s="2"/>
      <c r="C431"/>
      <c r="F431" s="218"/>
      <c r="G431" s="5"/>
      <c r="H431" s="5"/>
      <c r="I431"/>
      <c r="J431"/>
      <c r="K431" s="1"/>
      <c r="L431" s="1"/>
      <c r="M431" s="1"/>
      <c r="N431" s="1"/>
      <c r="O431" s="1"/>
    </row>
    <row r="432" spans="1:15" s="6" customFormat="1" ht="14.25" customHeight="1">
      <c r="A432" s="2"/>
      <c r="C432"/>
      <c r="F432" s="218"/>
      <c r="G432" s="5"/>
      <c r="H432" s="5"/>
      <c r="I432"/>
      <c r="J432"/>
      <c r="K432" s="1"/>
      <c r="L432" s="1"/>
      <c r="M432" s="1"/>
      <c r="N432" s="1"/>
      <c r="O432" s="1"/>
    </row>
    <row r="433" spans="1:15" s="6" customFormat="1" ht="14.25" customHeight="1">
      <c r="A433" s="2"/>
      <c r="C433"/>
      <c r="F433" s="218"/>
      <c r="G433" s="5"/>
      <c r="H433" s="5"/>
      <c r="I433"/>
      <c r="J433"/>
      <c r="K433" s="1"/>
      <c r="L433" s="1"/>
      <c r="M433" s="1"/>
      <c r="N433" s="1"/>
      <c r="O433" s="1"/>
    </row>
    <row r="434" spans="1:15" s="6" customFormat="1" ht="14.25" customHeight="1">
      <c r="A434" s="2"/>
      <c r="C434"/>
      <c r="F434" s="218"/>
      <c r="G434" s="5"/>
      <c r="H434" s="5"/>
      <c r="I434"/>
      <c r="J434"/>
      <c r="K434" s="1"/>
      <c r="L434" s="1"/>
      <c r="M434" s="1"/>
      <c r="N434" s="1"/>
      <c r="O434" s="1"/>
    </row>
    <row r="435" spans="1:15" s="6" customFormat="1" ht="14.25" customHeight="1">
      <c r="A435" s="2"/>
      <c r="C435"/>
      <c r="F435" s="218"/>
      <c r="G435" s="5"/>
      <c r="H435" s="5"/>
      <c r="I435"/>
      <c r="J435"/>
      <c r="K435" s="1"/>
      <c r="L435" s="1"/>
      <c r="M435" s="1"/>
      <c r="N435" s="1"/>
      <c r="O435" s="1"/>
    </row>
    <row r="436" spans="1:15" s="6" customFormat="1" ht="14.25" customHeight="1">
      <c r="A436" s="2"/>
      <c r="C436"/>
      <c r="F436" s="218"/>
      <c r="G436" s="5"/>
      <c r="H436" s="5"/>
      <c r="I436"/>
      <c r="J436"/>
      <c r="K436" s="1"/>
      <c r="L436" s="1"/>
      <c r="M436" s="1"/>
      <c r="N436" s="1"/>
      <c r="O436" s="1"/>
    </row>
    <row r="437" spans="1:15" s="6" customFormat="1" ht="14.25" customHeight="1">
      <c r="A437" s="2"/>
      <c r="C437"/>
      <c r="F437" s="218"/>
      <c r="G437" s="5"/>
      <c r="H437" s="5"/>
      <c r="I437"/>
      <c r="J437"/>
      <c r="K437" s="1"/>
      <c r="L437" s="1"/>
      <c r="M437" s="1"/>
      <c r="N437" s="1"/>
      <c r="O437" s="1"/>
    </row>
    <row r="438" spans="1:15" s="6" customFormat="1" ht="14.25" customHeight="1">
      <c r="A438" s="2"/>
      <c r="C438"/>
      <c r="F438" s="218"/>
      <c r="G438" s="5"/>
      <c r="H438" s="5"/>
      <c r="I438"/>
      <c r="J438"/>
      <c r="K438" s="1"/>
      <c r="L438" s="1"/>
      <c r="M438" s="1"/>
      <c r="N438" s="1"/>
      <c r="O438" s="1"/>
    </row>
    <row r="439" spans="1:15" s="6" customFormat="1" ht="14.25" customHeight="1">
      <c r="A439" s="2"/>
      <c r="C439"/>
      <c r="F439" s="218"/>
      <c r="G439" s="5"/>
      <c r="H439" s="5"/>
      <c r="I439"/>
      <c r="J439"/>
      <c r="K439" s="1"/>
      <c r="L439" s="1"/>
      <c r="M439" s="1"/>
      <c r="N439" s="1"/>
      <c r="O439" s="1"/>
    </row>
    <row r="440" spans="1:15" s="6" customFormat="1" ht="14.25" customHeight="1">
      <c r="A440" s="2"/>
      <c r="C440"/>
      <c r="F440" s="218"/>
      <c r="G440" s="5"/>
      <c r="H440" s="5"/>
      <c r="I440"/>
      <c r="J440"/>
      <c r="K440" s="1"/>
      <c r="L440" s="1"/>
      <c r="M440" s="1"/>
      <c r="N440" s="1"/>
      <c r="O440" s="1"/>
    </row>
    <row r="441" spans="1:15" s="6" customFormat="1" ht="14.25" customHeight="1">
      <c r="A441" s="2"/>
      <c r="C441"/>
      <c r="F441" s="218"/>
      <c r="G441" s="5"/>
      <c r="H441" s="5"/>
      <c r="I441"/>
      <c r="J441"/>
      <c r="K441" s="1"/>
      <c r="L441" s="1"/>
      <c r="M441" s="1"/>
      <c r="N441" s="1"/>
      <c r="O441" s="1"/>
    </row>
    <row r="442" spans="1:15" s="6" customFormat="1" ht="14.25" customHeight="1">
      <c r="A442" s="2"/>
      <c r="C442"/>
      <c r="F442" s="218"/>
      <c r="G442" s="5"/>
      <c r="H442" s="5"/>
      <c r="I442"/>
      <c r="J442"/>
      <c r="K442" s="1"/>
      <c r="L442" s="1"/>
      <c r="M442" s="1"/>
      <c r="N442" s="1"/>
      <c r="O442" s="1"/>
    </row>
    <row r="443" spans="1:15" s="6" customFormat="1" ht="14.25" customHeight="1">
      <c r="A443" s="2"/>
      <c r="C443"/>
      <c r="F443" s="218"/>
      <c r="G443" s="5"/>
      <c r="H443" s="5"/>
      <c r="I443"/>
      <c r="J443"/>
      <c r="K443" s="1"/>
      <c r="L443" s="1"/>
      <c r="M443" s="1"/>
      <c r="N443" s="1"/>
      <c r="O443" s="1"/>
    </row>
    <row r="444" spans="1:15" s="6" customFormat="1" ht="14.25" customHeight="1">
      <c r="A444" s="2"/>
      <c r="C444"/>
      <c r="F444" s="218"/>
      <c r="G444" s="5"/>
      <c r="H444" s="5"/>
      <c r="I444"/>
      <c r="J444"/>
      <c r="K444" s="1"/>
      <c r="L444" s="1"/>
      <c r="M444" s="1"/>
      <c r="N444" s="1"/>
      <c r="O444" s="1"/>
    </row>
    <row r="445" spans="1:15" s="6" customFormat="1" ht="14.25" customHeight="1">
      <c r="A445" s="2"/>
      <c r="C445"/>
      <c r="F445" s="218"/>
      <c r="G445" s="5"/>
      <c r="H445" s="5"/>
      <c r="I445"/>
      <c r="J445"/>
      <c r="K445" s="1"/>
      <c r="L445" s="1"/>
      <c r="M445" s="1"/>
      <c r="N445" s="1"/>
      <c r="O445" s="1"/>
    </row>
    <row r="446" spans="1:15" s="6" customFormat="1" ht="14.25" customHeight="1">
      <c r="A446" s="2"/>
      <c r="C446"/>
      <c r="F446" s="218"/>
      <c r="G446" s="5"/>
      <c r="H446" s="5"/>
      <c r="I446"/>
      <c r="J446"/>
      <c r="K446" s="1"/>
      <c r="L446" s="1"/>
      <c r="M446" s="1"/>
      <c r="N446" s="1"/>
      <c r="O446" s="1"/>
    </row>
    <row r="447" spans="1:15" s="6" customFormat="1" ht="14.25" customHeight="1">
      <c r="A447" s="2"/>
      <c r="C447"/>
      <c r="F447" s="218"/>
      <c r="G447" s="5"/>
      <c r="H447" s="5"/>
      <c r="I447"/>
      <c r="J447"/>
      <c r="K447" s="1"/>
      <c r="L447" s="1"/>
      <c r="M447" s="1"/>
      <c r="N447" s="1"/>
      <c r="O447" s="1"/>
    </row>
    <row r="448" spans="1:15" s="6" customFormat="1" ht="14.25" customHeight="1">
      <c r="A448" s="2"/>
      <c r="C448"/>
      <c r="F448" s="218"/>
      <c r="G448" s="5"/>
      <c r="H448" s="5"/>
      <c r="I448"/>
      <c r="J448"/>
      <c r="K448" s="1"/>
      <c r="L448" s="1"/>
      <c r="M448" s="1"/>
      <c r="N448" s="1"/>
      <c r="O448" s="1"/>
    </row>
    <row r="449" spans="1:15" s="6" customFormat="1" ht="14.25" customHeight="1">
      <c r="A449" s="2"/>
      <c r="C449"/>
      <c r="F449" s="218"/>
      <c r="G449" s="5"/>
      <c r="H449" s="5"/>
      <c r="I449"/>
      <c r="J449"/>
      <c r="K449" s="1"/>
      <c r="L449" s="1"/>
      <c r="M449" s="1"/>
      <c r="N449" s="1"/>
      <c r="O449" s="1"/>
    </row>
    <row r="450" spans="1:15" s="6" customFormat="1" ht="14.25" customHeight="1">
      <c r="A450" s="2"/>
      <c r="C450"/>
      <c r="F450" s="218"/>
      <c r="G450" s="5"/>
      <c r="H450" s="5"/>
      <c r="I450"/>
      <c r="J450"/>
      <c r="K450" s="1"/>
      <c r="L450" s="1"/>
      <c r="M450" s="1"/>
      <c r="N450" s="1"/>
      <c r="O450" s="1"/>
    </row>
    <row r="451" spans="1:15" s="6" customFormat="1" ht="14.25" customHeight="1">
      <c r="A451" s="2"/>
      <c r="C451"/>
      <c r="F451" s="218"/>
      <c r="G451" s="5"/>
      <c r="H451" s="5"/>
      <c r="I451"/>
      <c r="J451"/>
      <c r="K451" s="1"/>
      <c r="L451" s="1"/>
      <c r="M451" s="1"/>
      <c r="N451" s="1"/>
      <c r="O451" s="1"/>
    </row>
    <row r="452" spans="1:15" s="6" customFormat="1" ht="14.25" customHeight="1">
      <c r="A452" s="2"/>
      <c r="C452"/>
      <c r="F452" s="218"/>
      <c r="G452" s="5"/>
      <c r="H452" s="5"/>
      <c r="I452"/>
      <c r="J452"/>
      <c r="K452" s="1"/>
      <c r="L452" s="1"/>
      <c r="M452" s="1"/>
      <c r="N452" s="1"/>
      <c r="O452" s="1"/>
    </row>
    <row r="453" spans="1:15" s="6" customFormat="1" ht="14.25" customHeight="1">
      <c r="A453" s="2"/>
      <c r="C453"/>
      <c r="F453" s="218"/>
      <c r="G453" s="5"/>
      <c r="H453" s="5"/>
      <c r="I453"/>
      <c r="J453"/>
      <c r="K453" s="1"/>
      <c r="L453" s="1"/>
      <c r="M453" s="1"/>
      <c r="N453" s="1"/>
      <c r="O453" s="1"/>
    </row>
    <row r="454" spans="1:15" s="6" customFormat="1" ht="14.25" customHeight="1">
      <c r="A454" s="2"/>
      <c r="C454"/>
      <c r="F454" s="218"/>
      <c r="G454" s="5"/>
      <c r="H454" s="5"/>
      <c r="I454"/>
      <c r="J454"/>
      <c r="K454" s="1"/>
      <c r="L454" s="1"/>
      <c r="M454" s="1"/>
      <c r="N454" s="1"/>
      <c r="O454" s="1"/>
    </row>
    <row r="455" spans="1:15" s="6" customFormat="1" ht="14.25" customHeight="1">
      <c r="A455" s="2"/>
      <c r="C455"/>
      <c r="F455" s="218"/>
      <c r="G455" s="5"/>
      <c r="H455" s="5"/>
      <c r="I455"/>
      <c r="J455"/>
      <c r="K455" s="1"/>
      <c r="L455" s="1"/>
      <c r="M455" s="1"/>
      <c r="N455" s="1"/>
      <c r="O455" s="1"/>
    </row>
    <row r="456" spans="1:15" s="6" customFormat="1" ht="14.25" customHeight="1">
      <c r="A456" s="2"/>
      <c r="C456"/>
      <c r="F456" s="218"/>
      <c r="G456" s="5"/>
      <c r="H456" s="5"/>
      <c r="I456"/>
      <c r="J456"/>
      <c r="K456" s="1"/>
      <c r="L456" s="1"/>
      <c r="M456" s="1"/>
      <c r="N456" s="1"/>
      <c r="O456" s="1"/>
    </row>
    <row r="457" spans="1:15" s="6" customFormat="1" ht="14.25" customHeight="1">
      <c r="A457" s="2"/>
      <c r="C457"/>
      <c r="F457" s="218"/>
      <c r="G457" s="5"/>
      <c r="H457" s="5"/>
      <c r="I457"/>
      <c r="J457"/>
      <c r="K457" s="1"/>
      <c r="L457" s="1"/>
      <c r="M457" s="1"/>
      <c r="N457" s="1"/>
      <c r="O457" s="1"/>
    </row>
    <row r="458" spans="1:15" s="6" customFormat="1" ht="14.25" customHeight="1">
      <c r="A458" s="2"/>
      <c r="C458"/>
      <c r="F458" s="218"/>
      <c r="G458" s="5"/>
      <c r="H458" s="5"/>
      <c r="I458"/>
      <c r="J458"/>
      <c r="K458" s="1"/>
      <c r="L458" s="1"/>
      <c r="M458" s="1"/>
      <c r="N458" s="1"/>
      <c r="O458" s="1"/>
    </row>
    <row r="459" spans="1:15" s="6" customFormat="1" ht="14.25" customHeight="1">
      <c r="A459" s="2"/>
      <c r="C459"/>
      <c r="F459" s="218"/>
      <c r="G459" s="5"/>
      <c r="H459" s="5"/>
      <c r="I459"/>
      <c r="J459"/>
      <c r="K459" s="1"/>
      <c r="L459" s="1"/>
      <c r="M459" s="1"/>
      <c r="N459" s="1"/>
      <c r="O459" s="1"/>
    </row>
    <row r="460" spans="1:15" s="6" customFormat="1" ht="14.25" customHeight="1">
      <c r="A460" s="2"/>
      <c r="C460"/>
      <c r="F460" s="218"/>
      <c r="G460" s="5"/>
      <c r="H460" s="5"/>
      <c r="I460"/>
      <c r="J460"/>
      <c r="K460" s="1"/>
      <c r="L460" s="1"/>
      <c r="M460" s="1"/>
      <c r="N460" s="1"/>
      <c r="O460" s="1"/>
    </row>
    <row r="461" spans="1:15" s="6" customFormat="1" ht="14.25" customHeight="1">
      <c r="A461" s="2"/>
      <c r="C461"/>
      <c r="F461" s="218"/>
      <c r="G461" s="5"/>
      <c r="H461" s="5"/>
      <c r="I461"/>
      <c r="J461"/>
      <c r="K461" s="1"/>
      <c r="L461" s="1"/>
      <c r="M461" s="1"/>
      <c r="N461" s="1"/>
      <c r="O461" s="1"/>
    </row>
    <row r="462" spans="1:15" s="6" customFormat="1" ht="14.25" customHeight="1">
      <c r="A462" s="2"/>
      <c r="C462"/>
      <c r="F462" s="218"/>
      <c r="G462" s="5"/>
      <c r="H462" s="5"/>
      <c r="I462"/>
      <c r="J462"/>
      <c r="K462" s="1"/>
      <c r="L462" s="1"/>
      <c r="M462" s="1"/>
      <c r="N462" s="1"/>
      <c r="O462" s="1"/>
    </row>
    <row r="463" spans="1:15" s="6" customFormat="1" ht="14.25" customHeight="1">
      <c r="A463" s="2"/>
      <c r="C463"/>
      <c r="F463" s="218"/>
      <c r="G463" s="5"/>
      <c r="H463" s="5"/>
      <c r="I463"/>
      <c r="J463"/>
      <c r="K463" s="1"/>
      <c r="L463" s="1"/>
      <c r="M463" s="1"/>
      <c r="N463" s="1"/>
      <c r="O463" s="1"/>
    </row>
    <row r="464" spans="1:15" s="6" customFormat="1" ht="14.25" customHeight="1">
      <c r="A464" s="2"/>
      <c r="C464"/>
      <c r="F464" s="218"/>
      <c r="G464" s="5"/>
      <c r="H464" s="5"/>
      <c r="I464"/>
      <c r="J464"/>
      <c r="K464" s="1"/>
      <c r="L464" s="1"/>
      <c r="M464" s="1"/>
      <c r="N464" s="1"/>
      <c r="O464" s="1"/>
    </row>
    <row r="465" spans="1:15" s="6" customFormat="1" ht="14.25" customHeight="1">
      <c r="A465" s="2"/>
      <c r="C465"/>
      <c r="F465" s="218"/>
      <c r="G465" s="5"/>
      <c r="H465" s="5"/>
      <c r="I465"/>
      <c r="J465"/>
      <c r="K465" s="1"/>
      <c r="L465" s="1"/>
      <c r="M465" s="1"/>
      <c r="N465" s="1"/>
      <c r="O465" s="1"/>
    </row>
    <row r="466" spans="1:15" s="6" customFormat="1" ht="14.25" customHeight="1">
      <c r="A466" s="2"/>
      <c r="C466"/>
      <c r="F466" s="218"/>
      <c r="G466" s="5"/>
      <c r="H466" s="5"/>
      <c r="I466"/>
      <c r="J466"/>
      <c r="K466" s="1"/>
      <c r="L466" s="1"/>
      <c r="M466" s="1"/>
      <c r="N466" s="1"/>
      <c r="O466" s="1"/>
    </row>
    <row r="467" spans="1:15" s="6" customFormat="1" ht="14.25" customHeight="1">
      <c r="A467" s="2"/>
      <c r="C467"/>
      <c r="F467" s="218"/>
      <c r="G467" s="5"/>
      <c r="H467" s="5"/>
      <c r="I467"/>
      <c r="J467"/>
      <c r="K467" s="1"/>
      <c r="L467" s="1"/>
      <c r="M467" s="1"/>
      <c r="N467" s="1"/>
      <c r="O467" s="1"/>
    </row>
    <row r="468" spans="1:15" s="6" customFormat="1" ht="14.25" customHeight="1">
      <c r="A468" s="2"/>
      <c r="C468"/>
      <c r="F468" s="218"/>
      <c r="G468" s="5"/>
      <c r="H468" s="5"/>
      <c r="I468"/>
      <c r="J468"/>
      <c r="K468" s="1"/>
      <c r="L468" s="1"/>
      <c r="M468" s="1"/>
      <c r="N468" s="1"/>
      <c r="O468" s="1"/>
    </row>
    <row r="469" spans="1:15" s="6" customFormat="1" ht="14.25" customHeight="1">
      <c r="A469" s="2"/>
      <c r="C469"/>
      <c r="F469" s="218"/>
      <c r="G469" s="5"/>
      <c r="H469" s="5"/>
      <c r="I469"/>
      <c r="J469"/>
      <c r="K469" s="1"/>
      <c r="L469" s="1"/>
      <c r="M469" s="1"/>
      <c r="N469" s="1"/>
      <c r="O469" s="1"/>
    </row>
    <row r="470" spans="1:15" s="6" customFormat="1" ht="14.25" customHeight="1">
      <c r="A470" s="2"/>
      <c r="C470"/>
      <c r="F470" s="218"/>
      <c r="G470" s="5"/>
      <c r="H470" s="5"/>
      <c r="I470"/>
      <c r="J470"/>
      <c r="K470" s="1"/>
      <c r="L470" s="1"/>
      <c r="M470" s="1"/>
      <c r="N470" s="1"/>
      <c r="O470" s="1"/>
    </row>
    <row r="471" spans="1:15" s="6" customFormat="1" ht="14.25" customHeight="1">
      <c r="A471" s="2"/>
      <c r="C471"/>
      <c r="F471" s="218"/>
      <c r="G471" s="5"/>
      <c r="H471" s="5"/>
      <c r="I471"/>
      <c r="J471"/>
      <c r="K471" s="1"/>
      <c r="L471" s="1"/>
      <c r="M471" s="1"/>
      <c r="N471" s="1"/>
      <c r="O471" s="1"/>
    </row>
    <row r="472" spans="1:15" s="6" customFormat="1" ht="14.25" customHeight="1">
      <c r="A472" s="2"/>
      <c r="C472"/>
      <c r="F472" s="218"/>
      <c r="G472" s="5"/>
      <c r="H472" s="5"/>
      <c r="I472"/>
      <c r="J472"/>
      <c r="K472" s="1"/>
      <c r="L472" s="1"/>
      <c r="M472" s="1"/>
      <c r="N472" s="1"/>
      <c r="O472" s="1"/>
    </row>
    <row r="473" spans="1:15" s="6" customFormat="1" ht="14.25" customHeight="1">
      <c r="A473" s="2"/>
      <c r="C473"/>
      <c r="F473" s="218"/>
      <c r="G473" s="5"/>
      <c r="H473" s="5"/>
      <c r="I473"/>
      <c r="J473"/>
      <c r="K473" s="1"/>
      <c r="L473" s="1"/>
      <c r="M473" s="1"/>
      <c r="N473" s="1"/>
      <c r="O473" s="1"/>
    </row>
    <row r="474" spans="1:15" s="6" customFormat="1" ht="14.25" customHeight="1">
      <c r="A474" s="2"/>
      <c r="C474"/>
      <c r="F474" s="218"/>
      <c r="G474" s="5"/>
      <c r="H474" s="5"/>
      <c r="I474"/>
      <c r="J474"/>
      <c r="K474" s="1"/>
      <c r="L474" s="1"/>
      <c r="M474" s="1"/>
      <c r="N474" s="1"/>
      <c r="O474" s="1"/>
    </row>
    <row r="475" spans="1:15" s="6" customFormat="1" ht="14.25" customHeight="1">
      <c r="A475" s="2"/>
      <c r="C475"/>
      <c r="F475" s="218"/>
      <c r="G475" s="5"/>
      <c r="H475" s="5"/>
      <c r="I475"/>
      <c r="J475"/>
      <c r="K475" s="1"/>
      <c r="L475" s="1"/>
      <c r="M475" s="1"/>
      <c r="N475" s="1"/>
      <c r="O475" s="1"/>
    </row>
    <row r="476" spans="1:15" s="6" customFormat="1" ht="14.25" customHeight="1">
      <c r="A476" s="2"/>
      <c r="C476"/>
      <c r="F476" s="218"/>
      <c r="G476" s="5"/>
      <c r="H476" s="5"/>
      <c r="I476"/>
      <c r="J476"/>
      <c r="K476" s="1"/>
      <c r="L476" s="1"/>
      <c r="M476" s="1"/>
      <c r="N476" s="1"/>
      <c r="O476" s="1"/>
    </row>
    <row r="477" spans="1:15" s="6" customFormat="1" ht="14.25" customHeight="1">
      <c r="A477" s="2"/>
      <c r="C477"/>
      <c r="F477" s="218"/>
      <c r="G477" s="5"/>
      <c r="H477" s="5"/>
      <c r="I477"/>
      <c r="J477"/>
      <c r="K477" s="1"/>
      <c r="L477" s="1"/>
      <c r="M477" s="1"/>
      <c r="N477" s="1"/>
      <c r="O477" s="1"/>
    </row>
    <row r="478" spans="1:15" s="6" customFormat="1" ht="14.25" customHeight="1">
      <c r="A478" s="2"/>
      <c r="C478"/>
      <c r="F478" s="218"/>
      <c r="G478" s="5"/>
      <c r="H478" s="5"/>
      <c r="I478"/>
      <c r="J478"/>
      <c r="K478" s="1"/>
      <c r="L478" s="1"/>
      <c r="M478" s="1"/>
      <c r="N478" s="1"/>
      <c r="O478" s="1"/>
    </row>
    <row r="479" spans="1:15" s="6" customFormat="1" ht="14.25" customHeight="1">
      <c r="A479" s="2"/>
      <c r="C479"/>
      <c r="F479" s="218"/>
      <c r="G479" s="5"/>
      <c r="H479" s="5"/>
      <c r="I479"/>
      <c r="J479"/>
      <c r="K479" s="1"/>
      <c r="L479" s="1"/>
      <c r="M479" s="1"/>
      <c r="N479" s="1"/>
      <c r="O479" s="1"/>
    </row>
    <row r="480" spans="1:15" s="6" customFormat="1" ht="14.25" customHeight="1">
      <c r="A480" s="2"/>
      <c r="C480"/>
      <c r="F480" s="218"/>
      <c r="G480" s="5"/>
      <c r="H480" s="5"/>
      <c r="I480"/>
      <c r="J480"/>
      <c r="K480" s="1"/>
      <c r="L480" s="1"/>
      <c r="M480" s="1"/>
      <c r="N480" s="1"/>
      <c r="O480" s="1"/>
    </row>
    <row r="481" spans="1:15" s="6" customFormat="1" ht="14.25" customHeight="1">
      <c r="A481" s="2"/>
      <c r="C481"/>
      <c r="F481" s="218"/>
      <c r="G481" s="5"/>
      <c r="H481" s="5"/>
      <c r="I481"/>
      <c r="J481"/>
      <c r="K481" s="1"/>
      <c r="L481" s="1"/>
      <c r="M481" s="1"/>
      <c r="N481" s="1"/>
      <c r="O481" s="1"/>
    </row>
    <row r="482" spans="1:15" s="6" customFormat="1" ht="14.25" customHeight="1">
      <c r="A482" s="2"/>
      <c r="C482"/>
      <c r="F482" s="218"/>
      <c r="G482" s="5"/>
      <c r="H482" s="5"/>
      <c r="I482"/>
      <c r="J482"/>
      <c r="K482" s="1"/>
      <c r="L482" s="1"/>
      <c r="M482" s="1"/>
      <c r="N482" s="1"/>
      <c r="O482" s="1"/>
    </row>
    <row r="483" spans="1:15" s="6" customFormat="1" ht="14.25" customHeight="1">
      <c r="A483" s="2"/>
      <c r="C483"/>
      <c r="F483" s="218"/>
      <c r="G483" s="5"/>
      <c r="H483" s="5"/>
      <c r="I483"/>
      <c r="J483"/>
      <c r="K483" s="1"/>
      <c r="L483" s="1"/>
      <c r="M483" s="1"/>
      <c r="N483" s="1"/>
      <c r="O483" s="1"/>
    </row>
    <row r="484" spans="1:15" s="6" customFormat="1" ht="14.25" customHeight="1">
      <c r="A484" s="2"/>
      <c r="C484"/>
      <c r="F484" s="218"/>
      <c r="G484" s="5"/>
      <c r="H484" s="5"/>
      <c r="I484"/>
      <c r="J484"/>
      <c r="K484" s="1"/>
      <c r="L484" s="1"/>
      <c r="M484" s="1"/>
      <c r="N484" s="1"/>
      <c r="O484" s="1"/>
    </row>
    <row r="485" spans="1:15" s="6" customFormat="1" ht="14.25" customHeight="1">
      <c r="A485" s="2"/>
      <c r="C485"/>
      <c r="F485" s="218"/>
      <c r="G485" s="5"/>
      <c r="H485" s="5"/>
      <c r="I485"/>
      <c r="J485"/>
      <c r="K485" s="1"/>
      <c r="L485" s="1"/>
      <c r="M485" s="1"/>
      <c r="N485" s="1"/>
      <c r="O485" s="1"/>
    </row>
    <row r="486" spans="1:15" s="6" customFormat="1" ht="14.25" customHeight="1">
      <c r="A486" s="2"/>
      <c r="C486"/>
      <c r="F486" s="218"/>
      <c r="G486" s="5"/>
      <c r="H486" s="5"/>
      <c r="I486"/>
      <c r="J486"/>
      <c r="K486" s="1"/>
      <c r="L486" s="1"/>
      <c r="M486" s="1"/>
      <c r="N486" s="1"/>
      <c r="O486" s="1"/>
    </row>
    <row r="487" spans="1:15" s="6" customFormat="1" ht="14.25" customHeight="1">
      <c r="A487" s="2"/>
      <c r="C487"/>
      <c r="F487" s="218"/>
      <c r="G487" s="5"/>
      <c r="H487" s="5"/>
      <c r="I487"/>
      <c r="J487"/>
      <c r="K487" s="1"/>
      <c r="L487" s="1"/>
      <c r="M487" s="1"/>
      <c r="N487" s="1"/>
      <c r="O487" s="1"/>
    </row>
    <row r="488" spans="1:15" s="6" customFormat="1" ht="14.25" customHeight="1">
      <c r="A488" s="2"/>
      <c r="C488"/>
      <c r="F488" s="218"/>
      <c r="G488" s="5"/>
      <c r="H488" s="5"/>
      <c r="I488"/>
      <c r="J488"/>
      <c r="K488" s="1"/>
      <c r="L488" s="1"/>
      <c r="M488" s="1"/>
      <c r="N488" s="1"/>
      <c r="O488" s="1"/>
    </row>
    <row r="489" spans="1:15" s="6" customFormat="1" ht="14.25" customHeight="1">
      <c r="A489" s="2"/>
      <c r="C489"/>
      <c r="F489" s="218"/>
      <c r="G489" s="5"/>
      <c r="H489" s="5"/>
      <c r="I489"/>
      <c r="J489"/>
      <c r="K489" s="1"/>
      <c r="L489" s="1"/>
      <c r="M489" s="1"/>
      <c r="N489" s="1"/>
      <c r="O489" s="1"/>
    </row>
    <row r="490" spans="1:15" s="6" customFormat="1" ht="14.25" customHeight="1">
      <c r="A490" s="2"/>
      <c r="C490"/>
      <c r="F490" s="218"/>
      <c r="G490" s="5"/>
      <c r="H490" s="5"/>
      <c r="I490"/>
      <c r="J490"/>
      <c r="K490" s="1"/>
      <c r="L490" s="1"/>
      <c r="M490" s="1"/>
      <c r="N490" s="1"/>
      <c r="O490" s="1"/>
    </row>
    <row r="491" spans="1:15" s="6" customFormat="1" ht="14.25" customHeight="1">
      <c r="A491" s="2"/>
      <c r="C491"/>
      <c r="F491" s="218"/>
      <c r="G491" s="5"/>
      <c r="H491" s="5"/>
      <c r="I491"/>
      <c r="J491"/>
      <c r="K491" s="1"/>
      <c r="L491" s="1"/>
      <c r="M491" s="1"/>
      <c r="N491" s="1"/>
      <c r="O491" s="1"/>
    </row>
    <row r="492" spans="1:15" s="6" customFormat="1" ht="14.25" customHeight="1">
      <c r="A492" s="2"/>
      <c r="C492"/>
      <c r="F492" s="218"/>
      <c r="G492" s="5"/>
      <c r="H492" s="5"/>
      <c r="I492"/>
      <c r="J492"/>
      <c r="K492" s="1"/>
      <c r="L492" s="1"/>
      <c r="M492" s="1"/>
      <c r="N492" s="1"/>
      <c r="O492" s="1"/>
    </row>
    <row r="493" spans="1:15" s="6" customFormat="1" ht="14.25" customHeight="1">
      <c r="A493" s="2"/>
      <c r="C493"/>
      <c r="F493" s="218"/>
      <c r="G493" s="5"/>
      <c r="H493" s="5"/>
      <c r="I493"/>
      <c r="J493"/>
      <c r="K493" s="1"/>
      <c r="L493" s="1"/>
      <c r="M493" s="1"/>
      <c r="N493" s="1"/>
      <c r="O493" s="1"/>
    </row>
    <row r="494" spans="1:15" s="6" customFormat="1" ht="14.25" customHeight="1">
      <c r="A494" s="2"/>
      <c r="C494"/>
      <c r="F494" s="218"/>
      <c r="G494" s="5"/>
      <c r="H494" s="5"/>
      <c r="I494"/>
      <c r="J494"/>
      <c r="K494" s="1"/>
      <c r="L494" s="1"/>
      <c r="M494" s="1"/>
      <c r="N494" s="1"/>
      <c r="O494" s="1"/>
    </row>
    <row r="495" spans="1:15" s="6" customFormat="1" ht="14.25" customHeight="1">
      <c r="A495" s="2"/>
      <c r="C495"/>
      <c r="F495" s="218"/>
      <c r="G495" s="5"/>
      <c r="H495" s="5"/>
      <c r="I495"/>
      <c r="J495"/>
      <c r="K495" s="1"/>
      <c r="L495" s="1"/>
      <c r="M495" s="1"/>
      <c r="N495" s="1"/>
      <c r="O495" s="1"/>
    </row>
    <row r="496" spans="1:15" s="6" customFormat="1" ht="14.25" customHeight="1">
      <c r="A496" s="2"/>
      <c r="C496"/>
      <c r="F496" s="218"/>
      <c r="G496" s="5"/>
      <c r="H496" s="5"/>
      <c r="I496"/>
      <c r="J496"/>
      <c r="K496" s="1"/>
      <c r="L496" s="1"/>
      <c r="M496" s="1"/>
      <c r="N496" s="1"/>
      <c r="O496" s="1"/>
    </row>
    <row r="497" spans="1:15" s="6" customFormat="1" ht="14.25" customHeight="1">
      <c r="A497" s="2"/>
      <c r="C497"/>
      <c r="F497" s="218"/>
      <c r="G497" s="5"/>
      <c r="H497" s="5"/>
      <c r="I497"/>
      <c r="J497"/>
      <c r="K497" s="1"/>
      <c r="L497" s="1"/>
      <c r="M497" s="1"/>
      <c r="N497" s="1"/>
      <c r="O497" s="1"/>
    </row>
    <row r="498" spans="1:15" s="6" customFormat="1" ht="14.25" customHeight="1">
      <c r="A498" s="2"/>
      <c r="C498"/>
      <c r="F498" s="218"/>
      <c r="G498" s="5"/>
      <c r="H498" s="5"/>
      <c r="I498"/>
      <c r="J498"/>
      <c r="K498" s="1"/>
      <c r="L498" s="1"/>
      <c r="M498" s="1"/>
      <c r="N498" s="1"/>
      <c r="O498" s="1"/>
    </row>
    <row r="499" spans="1:15" s="6" customFormat="1" ht="14.25" customHeight="1">
      <c r="A499" s="2"/>
      <c r="C499"/>
      <c r="F499" s="218"/>
      <c r="G499" s="5"/>
      <c r="H499" s="5"/>
      <c r="I499"/>
      <c r="J499"/>
      <c r="K499" s="1"/>
      <c r="L499" s="1"/>
      <c r="M499" s="1"/>
      <c r="N499" s="1"/>
      <c r="O499" s="1"/>
    </row>
    <row r="500" spans="1:15" s="6" customFormat="1" ht="14.25" customHeight="1">
      <c r="A500" s="2"/>
      <c r="C500"/>
      <c r="F500" s="218"/>
      <c r="G500" s="5"/>
      <c r="H500" s="5"/>
      <c r="I500"/>
      <c r="J500"/>
      <c r="K500" s="1"/>
      <c r="L500" s="1"/>
      <c r="M500" s="1"/>
      <c r="N500" s="1"/>
      <c r="O500" s="1"/>
    </row>
    <row r="501" spans="1:15" s="6" customFormat="1" ht="14.25" customHeight="1">
      <c r="A501" s="2"/>
      <c r="C501"/>
      <c r="F501" s="218"/>
      <c r="G501" s="5"/>
      <c r="H501" s="5"/>
      <c r="I501"/>
      <c r="J501"/>
      <c r="K501" s="1"/>
      <c r="L501" s="1"/>
      <c r="M501" s="1"/>
      <c r="N501" s="1"/>
      <c r="O501" s="1"/>
    </row>
    <row r="502" spans="1:15" s="6" customFormat="1" ht="14.25" customHeight="1">
      <c r="A502" s="2"/>
      <c r="C502"/>
      <c r="F502" s="218"/>
      <c r="G502" s="5"/>
      <c r="H502" s="5"/>
      <c r="I502"/>
      <c r="J502"/>
      <c r="K502" s="1"/>
      <c r="L502" s="1"/>
      <c r="M502" s="1"/>
      <c r="N502" s="1"/>
      <c r="O502" s="1"/>
    </row>
    <row r="503" spans="1:15" s="6" customFormat="1" ht="14.25" customHeight="1">
      <c r="A503" s="2"/>
      <c r="C503"/>
      <c r="F503" s="218"/>
      <c r="G503" s="5"/>
      <c r="H503" s="5"/>
      <c r="I503"/>
      <c r="J503"/>
      <c r="K503" s="1"/>
      <c r="L503" s="1"/>
      <c r="M503" s="1"/>
      <c r="N503" s="1"/>
      <c r="O503" s="1"/>
    </row>
    <row r="504" spans="1:15" s="6" customFormat="1" ht="14.25" customHeight="1">
      <c r="A504" s="2"/>
      <c r="C504"/>
      <c r="F504" s="218"/>
      <c r="G504" s="5"/>
      <c r="H504" s="5"/>
      <c r="I504"/>
      <c r="J504"/>
      <c r="K504" s="1"/>
      <c r="L504" s="1"/>
      <c r="M504" s="1"/>
      <c r="N504" s="1"/>
      <c r="O504" s="1"/>
    </row>
    <row r="505" spans="1:15" s="6" customFormat="1" ht="14.25" customHeight="1">
      <c r="A505" s="2"/>
      <c r="C505"/>
      <c r="F505" s="218"/>
      <c r="G505" s="5"/>
      <c r="H505" s="5"/>
      <c r="I505"/>
      <c r="J505"/>
      <c r="K505" s="1"/>
      <c r="L505" s="1"/>
      <c r="M505" s="1"/>
      <c r="N505" s="1"/>
      <c r="O505" s="1"/>
    </row>
    <row r="506" spans="1:15" s="6" customFormat="1" ht="14.25" customHeight="1">
      <c r="A506" s="2"/>
      <c r="C506"/>
      <c r="F506" s="218"/>
      <c r="G506" s="5"/>
      <c r="H506" s="5"/>
      <c r="I506"/>
      <c r="J506"/>
      <c r="K506" s="1"/>
      <c r="L506" s="1"/>
      <c r="M506" s="1"/>
      <c r="N506" s="1"/>
      <c r="O506" s="1"/>
    </row>
    <row r="507" spans="1:15" s="6" customFormat="1" ht="14.25" customHeight="1">
      <c r="A507" s="2"/>
      <c r="C507"/>
      <c r="F507" s="218"/>
      <c r="G507" s="5"/>
      <c r="H507" s="5"/>
      <c r="I507"/>
      <c r="J507"/>
      <c r="K507" s="1"/>
      <c r="L507" s="1"/>
      <c r="M507" s="1"/>
      <c r="N507" s="1"/>
      <c r="O507" s="1"/>
    </row>
    <row r="508" spans="1:15" s="6" customFormat="1" ht="14.25" customHeight="1">
      <c r="A508" s="2"/>
      <c r="C508"/>
      <c r="F508" s="218"/>
      <c r="G508" s="5"/>
      <c r="H508" s="5"/>
      <c r="I508"/>
      <c r="J508"/>
      <c r="K508" s="1"/>
      <c r="L508" s="1"/>
      <c r="M508" s="1"/>
      <c r="N508" s="1"/>
      <c r="O508" s="1"/>
    </row>
    <row r="509" spans="1:15" s="6" customFormat="1" ht="14.25" customHeight="1">
      <c r="A509" s="2"/>
      <c r="C509"/>
      <c r="F509" s="218"/>
      <c r="G509" s="5"/>
      <c r="H509" s="5"/>
      <c r="I509"/>
      <c r="J509"/>
      <c r="K509" s="1"/>
      <c r="L509" s="1"/>
      <c r="M509" s="1"/>
      <c r="N509" s="1"/>
      <c r="O509" s="1"/>
    </row>
    <row r="510" spans="1:15" s="6" customFormat="1" ht="14.25" customHeight="1">
      <c r="A510" s="2"/>
      <c r="C510"/>
      <c r="F510" s="218"/>
      <c r="G510" s="5"/>
      <c r="H510" s="5"/>
      <c r="I510"/>
      <c r="J510"/>
      <c r="K510" s="1"/>
      <c r="L510" s="1"/>
      <c r="M510" s="1"/>
      <c r="N510" s="1"/>
      <c r="O510" s="1"/>
    </row>
    <row r="511" spans="1:15" s="6" customFormat="1" ht="14.25" customHeight="1">
      <c r="A511" s="2"/>
      <c r="C511"/>
      <c r="F511" s="218"/>
      <c r="G511" s="5"/>
      <c r="H511" s="5"/>
      <c r="I511"/>
      <c r="J511"/>
      <c r="K511" s="1"/>
      <c r="L511" s="1"/>
      <c r="M511" s="1"/>
      <c r="N511" s="1"/>
      <c r="O511" s="1"/>
    </row>
    <row r="512" spans="1:15" s="6" customFormat="1" ht="14.25" customHeight="1">
      <c r="A512" s="2"/>
      <c r="C512"/>
      <c r="F512" s="218"/>
      <c r="G512" s="5"/>
      <c r="H512" s="5"/>
      <c r="I512"/>
      <c r="J512"/>
      <c r="K512" s="1"/>
      <c r="L512" s="1"/>
      <c r="M512" s="1"/>
      <c r="N512" s="1"/>
      <c r="O512" s="1"/>
    </row>
    <row r="513" spans="1:15" s="6" customFormat="1" ht="14.25" customHeight="1">
      <c r="A513" s="2"/>
      <c r="C513"/>
      <c r="F513" s="218"/>
      <c r="G513" s="5"/>
      <c r="H513" s="5"/>
      <c r="I513"/>
      <c r="J513"/>
      <c r="K513" s="1"/>
      <c r="L513" s="1"/>
      <c r="M513" s="1"/>
      <c r="N513" s="1"/>
      <c r="O513" s="1"/>
    </row>
    <row r="514" spans="1:15" s="6" customFormat="1" ht="14.25" customHeight="1">
      <c r="A514" s="2"/>
      <c r="C514"/>
      <c r="F514" s="218"/>
      <c r="G514" s="5"/>
      <c r="H514" s="5"/>
      <c r="I514"/>
      <c r="J514"/>
      <c r="K514" s="1"/>
      <c r="L514" s="1"/>
      <c r="M514" s="1"/>
      <c r="N514" s="1"/>
      <c r="O514" s="1"/>
    </row>
    <row r="515" spans="1:15" s="6" customFormat="1" ht="14.25" customHeight="1">
      <c r="A515" s="2"/>
      <c r="C515"/>
      <c r="F515" s="218"/>
      <c r="G515" s="5"/>
      <c r="H515" s="5"/>
      <c r="I515"/>
      <c r="J515"/>
      <c r="K515" s="1"/>
      <c r="L515" s="1"/>
      <c r="M515" s="1"/>
      <c r="N515" s="1"/>
      <c r="O515" s="1"/>
    </row>
    <row r="516" spans="1:15" s="6" customFormat="1" ht="14.25" customHeight="1">
      <c r="A516" s="2"/>
      <c r="C516"/>
      <c r="F516" s="218"/>
      <c r="G516" s="5"/>
      <c r="H516" s="5"/>
      <c r="I516"/>
      <c r="J516"/>
      <c r="K516" s="1"/>
      <c r="L516" s="1"/>
      <c r="M516" s="1"/>
      <c r="N516" s="1"/>
      <c r="O516" s="1"/>
    </row>
    <row r="517" spans="1:15" s="6" customFormat="1" ht="14.25" customHeight="1">
      <c r="A517" s="2"/>
      <c r="C517"/>
      <c r="F517" s="218"/>
      <c r="G517" s="5"/>
      <c r="H517" s="5"/>
      <c r="I517"/>
      <c r="J517"/>
      <c r="K517" s="1"/>
      <c r="L517" s="1"/>
      <c r="M517" s="1"/>
      <c r="N517" s="1"/>
      <c r="O517" s="1"/>
    </row>
    <row r="518" spans="1:15" s="6" customFormat="1" ht="14.25" customHeight="1">
      <c r="A518" s="2"/>
      <c r="C518"/>
      <c r="F518" s="218"/>
      <c r="G518" s="5"/>
      <c r="H518" s="5"/>
      <c r="I518"/>
      <c r="J518"/>
      <c r="K518" s="1"/>
      <c r="L518" s="1"/>
      <c r="M518" s="1"/>
      <c r="N518" s="1"/>
      <c r="O518" s="1"/>
    </row>
    <row r="519" spans="1:15" s="6" customFormat="1" ht="14.25" customHeight="1">
      <c r="A519" s="2"/>
      <c r="C519"/>
      <c r="F519" s="218"/>
      <c r="G519" s="5"/>
      <c r="H519" s="5"/>
      <c r="I519"/>
      <c r="J519"/>
      <c r="K519" s="1"/>
      <c r="L519" s="1"/>
      <c r="M519" s="1"/>
      <c r="N519" s="1"/>
      <c r="O519" s="1"/>
    </row>
    <row r="520" spans="1:15" s="6" customFormat="1" ht="14.25" customHeight="1">
      <c r="A520" s="2"/>
      <c r="C520"/>
      <c r="F520" s="218"/>
      <c r="G520" s="5"/>
      <c r="H520" s="5"/>
      <c r="I520"/>
      <c r="J520"/>
      <c r="K520" s="1"/>
      <c r="L520" s="1"/>
      <c r="M520" s="1"/>
      <c r="N520" s="1"/>
      <c r="O520" s="1"/>
    </row>
    <row r="521" spans="1:15" s="6" customFormat="1" ht="14.25" customHeight="1">
      <c r="A521" s="2"/>
      <c r="C521"/>
      <c r="F521" s="218"/>
      <c r="G521" s="5"/>
      <c r="H521" s="5"/>
      <c r="I521"/>
      <c r="J521"/>
      <c r="K521" s="1"/>
      <c r="L521" s="1"/>
      <c r="M521" s="1"/>
      <c r="N521" s="1"/>
      <c r="O521" s="1"/>
    </row>
    <row r="522" spans="1:15" s="6" customFormat="1" ht="14.25" customHeight="1">
      <c r="A522" s="2"/>
      <c r="C522"/>
      <c r="F522" s="218"/>
      <c r="G522" s="5"/>
      <c r="H522" s="5"/>
      <c r="I522"/>
      <c r="J522"/>
      <c r="K522" s="1"/>
      <c r="L522" s="1"/>
      <c r="M522" s="1"/>
      <c r="N522" s="1"/>
      <c r="O522" s="1"/>
    </row>
    <row r="523" spans="1:15" s="6" customFormat="1" ht="14.25" customHeight="1">
      <c r="A523" s="2"/>
      <c r="C523"/>
      <c r="F523" s="218"/>
      <c r="G523" s="5"/>
      <c r="H523" s="5"/>
      <c r="I523"/>
      <c r="J523"/>
      <c r="K523" s="1"/>
      <c r="L523" s="1"/>
      <c r="M523" s="1"/>
      <c r="N523" s="1"/>
      <c r="O523" s="1"/>
    </row>
    <row r="524" spans="1:15" s="6" customFormat="1" ht="14.25" customHeight="1">
      <c r="A524" s="2"/>
      <c r="C524"/>
      <c r="F524" s="218"/>
      <c r="G524" s="5"/>
      <c r="H524" s="5"/>
      <c r="I524"/>
      <c r="J524"/>
      <c r="K524" s="1"/>
      <c r="L524" s="1"/>
      <c r="M524" s="1"/>
      <c r="N524" s="1"/>
      <c r="O524" s="1"/>
    </row>
    <row r="525" spans="1:15" s="6" customFormat="1" ht="14.25" customHeight="1">
      <c r="A525" s="2"/>
      <c r="C525"/>
      <c r="F525" s="218"/>
      <c r="G525" s="5"/>
      <c r="H525" s="5"/>
      <c r="I525"/>
      <c r="J525"/>
      <c r="K525" s="1"/>
      <c r="L525" s="1"/>
      <c r="M525" s="1"/>
      <c r="N525" s="1"/>
      <c r="O525" s="1"/>
    </row>
    <row r="526" spans="1:15" s="6" customFormat="1" ht="14.25" customHeight="1">
      <c r="A526" s="2"/>
      <c r="C526"/>
      <c r="F526" s="218"/>
      <c r="G526" s="5"/>
      <c r="H526" s="5"/>
      <c r="I526"/>
      <c r="J526"/>
      <c r="K526" s="1"/>
      <c r="L526" s="1"/>
      <c r="M526" s="1"/>
      <c r="N526" s="1"/>
      <c r="O526" s="1"/>
    </row>
    <row r="527" spans="1:15" s="6" customFormat="1" ht="14.25" customHeight="1">
      <c r="A527" s="2"/>
      <c r="C527"/>
      <c r="F527" s="218"/>
      <c r="G527" s="5"/>
      <c r="H527" s="5"/>
      <c r="I527"/>
      <c r="J527"/>
      <c r="K527" s="1"/>
      <c r="L527" s="1"/>
      <c r="M527" s="1"/>
      <c r="N527" s="1"/>
      <c r="O527" s="1"/>
    </row>
    <row r="528" spans="1:15" s="6" customFormat="1" ht="14.25" customHeight="1">
      <c r="A528" s="2"/>
      <c r="C528"/>
      <c r="F528" s="218"/>
      <c r="G528" s="5"/>
      <c r="H528" s="5"/>
      <c r="I528"/>
      <c r="J528"/>
      <c r="K528" s="1"/>
      <c r="L528" s="1"/>
      <c r="M528" s="1"/>
      <c r="N528" s="1"/>
      <c r="O528" s="1"/>
    </row>
    <row r="529" spans="1:15" s="6" customFormat="1" ht="14.25" customHeight="1">
      <c r="A529" s="2"/>
      <c r="C529"/>
      <c r="F529" s="218"/>
      <c r="G529" s="5"/>
      <c r="H529" s="5"/>
      <c r="I529"/>
      <c r="J529"/>
      <c r="K529" s="1"/>
      <c r="L529" s="1"/>
      <c r="M529" s="1"/>
      <c r="N529" s="1"/>
      <c r="O529" s="1"/>
    </row>
    <row r="530" spans="1:15" s="6" customFormat="1" ht="14.25" customHeight="1">
      <c r="A530" s="2"/>
      <c r="C530"/>
      <c r="F530" s="218"/>
      <c r="G530" s="5"/>
      <c r="H530" s="5"/>
      <c r="I530"/>
      <c r="J530"/>
      <c r="K530" s="1"/>
      <c r="L530" s="1"/>
      <c r="M530" s="1"/>
      <c r="N530" s="1"/>
      <c r="O530" s="1"/>
    </row>
    <row r="531" spans="1:15" s="6" customFormat="1" ht="14.25" customHeight="1">
      <c r="A531" s="2"/>
      <c r="C531"/>
      <c r="F531" s="218"/>
      <c r="G531" s="5"/>
      <c r="H531" s="5"/>
      <c r="I531"/>
      <c r="J531"/>
      <c r="K531" s="1"/>
      <c r="L531" s="1"/>
      <c r="M531" s="1"/>
      <c r="N531" s="1"/>
      <c r="O531" s="1"/>
    </row>
    <row r="532" spans="1:15" s="6" customFormat="1" ht="14.25" customHeight="1">
      <c r="A532" s="2"/>
      <c r="C532"/>
      <c r="F532" s="218"/>
      <c r="G532" s="5"/>
      <c r="H532" s="5"/>
      <c r="I532"/>
      <c r="J532"/>
      <c r="K532" s="1"/>
      <c r="L532" s="1"/>
      <c r="M532" s="1"/>
      <c r="N532" s="1"/>
      <c r="O532" s="1"/>
    </row>
    <row r="533" spans="1:15" s="6" customFormat="1" ht="14.25" customHeight="1">
      <c r="A533" s="2"/>
      <c r="C533"/>
      <c r="F533" s="218"/>
      <c r="G533" s="5"/>
      <c r="H533" s="5"/>
      <c r="I533"/>
      <c r="J533"/>
      <c r="K533" s="1"/>
      <c r="L533" s="1"/>
      <c r="M533" s="1"/>
      <c r="N533" s="1"/>
      <c r="O533" s="1"/>
    </row>
    <row r="534" spans="1:15" s="6" customFormat="1" ht="14.25" customHeight="1">
      <c r="A534" s="2"/>
      <c r="C534"/>
      <c r="F534" s="218"/>
      <c r="G534" s="5"/>
      <c r="H534" s="5"/>
      <c r="I534"/>
      <c r="J534"/>
      <c r="K534" s="1"/>
      <c r="L534" s="1"/>
      <c r="M534" s="1"/>
      <c r="N534" s="1"/>
      <c r="O534" s="1"/>
    </row>
    <row r="535" spans="1:15" s="6" customFormat="1" ht="14.25" customHeight="1">
      <c r="A535" s="2"/>
      <c r="C535"/>
      <c r="F535" s="218"/>
      <c r="G535" s="5"/>
      <c r="H535" s="5"/>
      <c r="I535"/>
      <c r="J535"/>
      <c r="K535" s="1"/>
      <c r="L535" s="1"/>
      <c r="M535" s="1"/>
      <c r="N535" s="1"/>
      <c r="O535" s="1"/>
    </row>
    <row r="536" spans="1:15" s="6" customFormat="1" ht="14.25" customHeight="1">
      <c r="A536" s="2"/>
      <c r="C536"/>
      <c r="F536" s="218"/>
      <c r="G536" s="5"/>
      <c r="H536" s="5"/>
      <c r="I536"/>
      <c r="J536"/>
      <c r="K536" s="1"/>
      <c r="L536" s="1"/>
      <c r="M536" s="1"/>
      <c r="N536" s="1"/>
      <c r="O536" s="1"/>
    </row>
    <row r="537" spans="1:15" s="6" customFormat="1" ht="14.25" customHeight="1">
      <c r="A537" s="2"/>
      <c r="C537"/>
      <c r="F537" s="218"/>
      <c r="G537" s="5"/>
      <c r="H537" s="5"/>
      <c r="I537"/>
      <c r="J537"/>
      <c r="K537" s="1"/>
      <c r="L537" s="1"/>
      <c r="M537" s="1"/>
      <c r="N537" s="1"/>
      <c r="O537" s="1"/>
    </row>
    <row r="538" spans="1:15" s="6" customFormat="1" ht="14.25" customHeight="1">
      <c r="A538" s="2"/>
      <c r="C538"/>
      <c r="F538" s="218"/>
      <c r="G538" s="5"/>
      <c r="H538" s="5"/>
      <c r="I538"/>
      <c r="J538"/>
      <c r="K538" s="1"/>
      <c r="L538" s="1"/>
      <c r="M538" s="1"/>
      <c r="N538" s="1"/>
      <c r="O538" s="1"/>
    </row>
    <row r="539" spans="1:15" s="6" customFormat="1" ht="14.25" customHeight="1">
      <c r="A539" s="2"/>
      <c r="C539"/>
      <c r="F539" s="218"/>
      <c r="G539" s="5"/>
      <c r="H539" s="5"/>
      <c r="I539"/>
      <c r="J539"/>
      <c r="K539" s="1"/>
      <c r="L539" s="1"/>
      <c r="M539" s="1"/>
      <c r="N539" s="1"/>
      <c r="O539" s="1"/>
    </row>
    <row r="540" spans="1:15" s="6" customFormat="1" ht="14.25" customHeight="1">
      <c r="A540" s="2"/>
      <c r="C540"/>
      <c r="F540" s="218"/>
      <c r="G540" s="5"/>
      <c r="H540" s="5"/>
      <c r="I540"/>
      <c r="J540"/>
      <c r="K540" s="1"/>
      <c r="L540" s="1"/>
      <c r="M540" s="1"/>
      <c r="N540" s="1"/>
      <c r="O540" s="1"/>
    </row>
    <row r="541" spans="1:15" s="6" customFormat="1" ht="14.25" customHeight="1">
      <c r="A541" s="2"/>
      <c r="C541"/>
      <c r="F541" s="218"/>
      <c r="G541" s="5"/>
      <c r="H541" s="5"/>
      <c r="I541"/>
      <c r="J541"/>
      <c r="K541" s="1"/>
      <c r="L541" s="1"/>
      <c r="M541" s="1"/>
      <c r="N541" s="1"/>
      <c r="O541" s="1"/>
    </row>
    <row r="542" spans="1:15" s="6" customFormat="1" ht="14.25" customHeight="1">
      <c r="A542" s="2"/>
      <c r="C542"/>
      <c r="F542" s="218"/>
      <c r="G542" s="5"/>
      <c r="H542" s="5"/>
      <c r="I542"/>
      <c r="J542"/>
      <c r="K542" s="1"/>
      <c r="L542" s="1"/>
      <c r="M542" s="1"/>
      <c r="N542" s="1"/>
      <c r="O542" s="1"/>
    </row>
    <row r="543" spans="1:15" s="6" customFormat="1" ht="14.25" customHeight="1">
      <c r="A543" s="2"/>
      <c r="C543"/>
      <c r="F543" s="218"/>
      <c r="G543" s="5"/>
      <c r="H543" s="5"/>
      <c r="I543"/>
      <c r="J543"/>
      <c r="K543" s="1"/>
      <c r="L543" s="1"/>
      <c r="M543" s="1"/>
      <c r="N543" s="1"/>
      <c r="O543" s="1"/>
    </row>
    <row r="544" spans="1:15" s="6" customFormat="1" ht="14.25" customHeight="1">
      <c r="A544" s="2"/>
      <c r="C544"/>
      <c r="F544" s="218"/>
      <c r="G544" s="5"/>
      <c r="H544" s="5"/>
      <c r="I544"/>
      <c r="J544"/>
      <c r="K544" s="1"/>
      <c r="L544" s="1"/>
      <c r="M544" s="1"/>
      <c r="N544" s="1"/>
      <c r="O544" s="1"/>
    </row>
    <row r="545" spans="1:15" s="6" customFormat="1" ht="14.25" customHeight="1">
      <c r="A545" s="2"/>
      <c r="C545"/>
      <c r="F545" s="218"/>
      <c r="G545" s="5"/>
      <c r="H545" s="5"/>
      <c r="I545"/>
      <c r="J545"/>
      <c r="K545" s="1"/>
      <c r="L545" s="1"/>
      <c r="M545" s="1"/>
      <c r="N545" s="1"/>
      <c r="O545" s="1"/>
    </row>
  </sheetData>
  <protectedRanges>
    <protectedRange sqref="F158:F159" name="Intervalo1_13_1_2_1_1_1"/>
  </protectedRanges>
  <mergeCells count="12">
    <mergeCell ref="C199:G199"/>
    <mergeCell ref="G7:H8"/>
    <mergeCell ref="A1:H1"/>
    <mergeCell ref="B3:C3"/>
    <mergeCell ref="D3:H3"/>
    <mergeCell ref="A4:B4"/>
    <mergeCell ref="A7:A9"/>
    <mergeCell ref="B7:B9"/>
    <mergeCell ref="C7:C9"/>
    <mergeCell ref="D7:D9"/>
    <mergeCell ref="F7:F9"/>
    <mergeCell ref="E7:E9"/>
  </mergeCells>
  <printOptions horizontalCentered="1"/>
  <pageMargins left="0.39370078740157483" right="0.39370078740157483" top="0.98425196850393704" bottom="0.98425196850393704" header="0.11811023622047245" footer="0.27559055118110237"/>
  <pageSetup paperSize="9" scale="60" orientation="landscape" cellComments="asDisplayed" horizontalDpi="300" verticalDpi="300" r:id="rId1"/>
  <headerFooter alignWithMargins="0">
    <oddHeader>&amp;RPágina &amp;P de &amp;N</oddHeader>
  </headerFooter>
  <rowBreaks count="1" manualBreakCount="1">
    <brk id="48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CRONOGRAMA</vt:lpstr>
      <vt:lpstr>ORÇAMENTO FINAL</vt:lpstr>
      <vt:lpstr>CRONOGRAMA_DEFINITIVO</vt:lpstr>
      <vt:lpstr>ORÇAMENTO FINAL_DEFINITIVO</vt:lpstr>
      <vt:lpstr>CRONOGRAMA_DEFINITIVO!Area_de_impressao</vt:lpstr>
      <vt:lpstr>'ORÇAMENTO FINAL'!Area_de_impressao</vt:lpstr>
      <vt:lpstr>'ORÇAMENTO FINAL_DEFINITIVO'!Area_de_impressao</vt:lpstr>
      <vt:lpstr>'ORÇAMENTO FINAL'!Titulos_de_impressao</vt:lpstr>
      <vt:lpstr>'ORÇAMENTO FINAL_DEFINITIVO'!Titulos_de_impressao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</cp:lastModifiedBy>
  <cp:lastPrinted>2019-07-15T14:28:23Z</cp:lastPrinted>
  <dcterms:created xsi:type="dcterms:W3CDTF">1997-07-09T03:10:01Z</dcterms:created>
  <dcterms:modified xsi:type="dcterms:W3CDTF">2019-08-02T19:31:27Z</dcterms:modified>
</cp:coreProperties>
</file>