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670" windowHeight="9420" firstSheet="5" activeTab="7"/>
  </bookViews>
  <sheets>
    <sheet name="Cronograma" sheetId="3" r:id="rId1"/>
    <sheet name="Orçamento" sheetId="1" r:id="rId2"/>
    <sheet name="Composição Grade - Item 11.5" sheetId="2" r:id="rId3"/>
    <sheet name="Composição Item 10.13.1" sheetId="5" r:id="rId4"/>
    <sheet name="Composição Item 10.13.2 " sheetId="6" r:id="rId5"/>
    <sheet name="Orçamento Com Desoneração" sheetId="4" r:id="rId6"/>
    <sheet name="Cronograma_FINAL" sheetId="8" r:id="rId7"/>
    <sheet name="Orçamento Com Desoneração_FINAL" sheetId="7" r:id="rId8"/>
  </sheets>
  <externalReferences>
    <externalReference r:id="rId9"/>
  </externalReferences>
  <definedNames>
    <definedName name="_xlnm.Print_Area" localSheetId="0">Cronograma!$A$1:$T$25</definedName>
    <definedName name="_xlnm.Print_Area" localSheetId="6">Cronograma_FINAL!$A$1:$T$25</definedName>
    <definedName name="_xlnm.Print_Area" localSheetId="7">'Orçamento Com Desoneração_FINAL'!$A$1:$AB$120</definedName>
  </definedNames>
  <calcPr calcId="144525"/>
</workbook>
</file>

<file path=xl/calcChain.xml><?xml version="1.0" encoding="utf-8"?>
<calcChain xmlns="http://schemas.openxmlformats.org/spreadsheetml/2006/main">
  <c r="Q25" i="8" l="1"/>
  <c r="S24" i="8"/>
  <c r="AB120" i="7"/>
  <c r="AB13" i="7"/>
  <c r="AB19" i="7"/>
  <c r="AB23" i="7"/>
  <c r="AB28" i="7"/>
  <c r="AB35" i="7"/>
  <c r="AB40" i="7"/>
  <c r="AB49" i="7"/>
  <c r="AB54" i="7"/>
  <c r="AB73" i="7"/>
  <c r="AB106" i="7"/>
  <c r="AB114" i="7"/>
  <c r="AB119" i="7"/>
  <c r="AB44" i="7"/>
  <c r="AB47" i="7"/>
  <c r="AB46" i="7"/>
  <c r="AB45" i="7"/>
  <c r="AB118" i="7" l="1"/>
  <c r="AB117" i="7"/>
  <c r="AB116" i="7"/>
  <c r="AB113" i="7"/>
  <c r="AB112" i="7"/>
  <c r="AB111" i="7"/>
  <c r="AB110" i="7"/>
  <c r="AB109" i="7"/>
  <c r="AB108" i="7"/>
  <c r="AB81" i="7"/>
  <c r="AB82" i="7"/>
  <c r="AB85" i="7"/>
  <c r="AB86" i="7"/>
  <c r="AB87" i="7"/>
  <c r="AB90" i="7"/>
  <c r="AB91" i="7"/>
  <c r="AB92" i="7"/>
  <c r="AB93" i="7"/>
  <c r="AB94" i="7"/>
  <c r="AB95" i="7"/>
  <c r="AB96" i="7"/>
  <c r="AB98" i="7"/>
  <c r="AB101" i="7"/>
  <c r="AB103" i="7"/>
  <c r="AB104" i="7"/>
  <c r="AB105" i="7"/>
  <c r="AB78" i="7"/>
  <c r="AB79" i="7"/>
  <c r="AB80" i="7"/>
  <c r="AB77" i="7"/>
  <c r="AB76" i="7"/>
  <c r="AB75" i="7"/>
  <c r="AB53" i="7"/>
  <c r="AB52" i="7"/>
  <c r="AB51" i="7"/>
  <c r="AB48" i="7"/>
  <c r="AB43" i="7"/>
  <c r="AB38" i="7"/>
  <c r="AB39" i="7"/>
  <c r="AB37" i="7"/>
  <c r="AB72" i="7"/>
  <c r="AB71" i="7"/>
  <c r="AB70" i="7"/>
  <c r="AB69" i="7"/>
  <c r="AB68" i="7"/>
  <c r="AB67" i="7"/>
  <c r="AB66" i="7"/>
  <c r="AB65" i="7"/>
  <c r="AB64" i="7"/>
  <c r="AB63" i="7"/>
  <c r="AB62" i="7"/>
  <c r="AB61" i="7"/>
  <c r="AB60" i="7"/>
  <c r="AB59" i="7"/>
  <c r="AB58" i="7"/>
  <c r="AB57" i="7"/>
  <c r="AB56" i="7"/>
  <c r="AB34" i="7"/>
  <c r="AB33" i="7"/>
  <c r="AB32" i="7"/>
  <c r="AB27" i="7"/>
  <c r="AB26" i="7"/>
  <c r="AB21" i="7"/>
  <c r="AB18" i="7"/>
  <c r="AB15" i="7"/>
  <c r="AB12" i="7"/>
  <c r="AB11" i="7"/>
  <c r="AB10" i="7"/>
  <c r="AB9" i="7"/>
  <c r="AA22" i="7"/>
  <c r="AB22" i="7" s="1"/>
  <c r="A13" i="8" l="1"/>
  <c r="A12" i="8"/>
  <c r="B23" i="8" l="1"/>
  <c r="B22" i="8"/>
  <c r="B20" i="8"/>
  <c r="B19" i="8"/>
  <c r="B18" i="8"/>
  <c r="B17" i="8"/>
  <c r="B16" i="8"/>
  <c r="B15" i="8"/>
  <c r="B14" i="8"/>
  <c r="B13" i="8"/>
  <c r="B12" i="8"/>
  <c r="B24" i="3"/>
  <c r="B21" i="8" l="1"/>
  <c r="E21" i="8" s="1"/>
  <c r="C12" i="8"/>
  <c r="Q14" i="8"/>
  <c r="M14" i="8"/>
  <c r="I14" i="8"/>
  <c r="E14" i="8"/>
  <c r="O14" i="8"/>
  <c r="K14" i="8"/>
  <c r="G14" i="8"/>
  <c r="C14" i="8"/>
  <c r="Q16" i="8"/>
  <c r="M16" i="8"/>
  <c r="I16" i="8"/>
  <c r="E16" i="8"/>
  <c r="O16" i="8"/>
  <c r="K16" i="8"/>
  <c r="G16" i="8"/>
  <c r="C16" i="8"/>
  <c r="O18" i="8"/>
  <c r="K18" i="8"/>
  <c r="G18" i="8"/>
  <c r="C18" i="8"/>
  <c r="Q18" i="8"/>
  <c r="M18" i="8"/>
  <c r="I18" i="8"/>
  <c r="E18" i="8"/>
  <c r="Q20" i="8"/>
  <c r="M20" i="8"/>
  <c r="I20" i="8"/>
  <c r="E20" i="8"/>
  <c r="O20" i="8"/>
  <c r="K20" i="8"/>
  <c r="G20" i="8"/>
  <c r="C20" i="8"/>
  <c r="Q22" i="8"/>
  <c r="I22" i="8"/>
  <c r="M22" i="8"/>
  <c r="E22" i="8"/>
  <c r="C22" i="8"/>
  <c r="K22" i="8"/>
  <c r="G22" i="8"/>
  <c r="O22" i="8"/>
  <c r="E13" i="8"/>
  <c r="C13" i="8"/>
  <c r="Q15" i="8"/>
  <c r="M15" i="8"/>
  <c r="I15" i="8"/>
  <c r="E15" i="8"/>
  <c r="O15" i="8"/>
  <c r="K15" i="8"/>
  <c r="G15" i="8"/>
  <c r="C15" i="8"/>
  <c r="Q17" i="8"/>
  <c r="M17" i="8"/>
  <c r="I17" i="8"/>
  <c r="E17" i="8"/>
  <c r="O17" i="8"/>
  <c r="K17" i="8"/>
  <c r="G17" i="8"/>
  <c r="C17" i="8"/>
  <c r="Q19" i="8"/>
  <c r="O19" i="8"/>
  <c r="K19" i="8"/>
  <c r="G19" i="8"/>
  <c r="C19" i="8"/>
  <c r="M19" i="8"/>
  <c r="I19" i="8"/>
  <c r="E19" i="8"/>
  <c r="Q23" i="8"/>
  <c r="M23" i="8"/>
  <c r="I23" i="8"/>
  <c r="E23" i="8"/>
  <c r="O23" i="8"/>
  <c r="K23" i="8"/>
  <c r="G23" i="8"/>
  <c r="C23" i="8"/>
  <c r="AB119" i="4"/>
  <c r="I21" i="8" l="1"/>
  <c r="I24" i="8" s="1"/>
  <c r="M21" i="8"/>
  <c r="M24" i="8" s="1"/>
  <c r="Q21" i="8"/>
  <c r="Q24" i="8" s="1"/>
  <c r="C21" i="8"/>
  <c r="C24" i="8" s="1"/>
  <c r="G21" i="8"/>
  <c r="G24" i="8" s="1"/>
  <c r="K21" i="8"/>
  <c r="K24" i="8" s="1"/>
  <c r="B24" i="8"/>
  <c r="B25" i="8" s="1"/>
  <c r="O21" i="8"/>
  <c r="O24" i="8" s="1"/>
  <c r="S23" i="8"/>
  <c r="S17" i="8"/>
  <c r="S15" i="8"/>
  <c r="S13" i="8"/>
  <c r="S20" i="8"/>
  <c r="S16" i="8"/>
  <c r="S14" i="8"/>
  <c r="S18" i="8"/>
  <c r="S19" i="8"/>
  <c r="E24" i="8"/>
  <c r="S22" i="8"/>
  <c r="S12" i="8"/>
  <c r="I17" i="3"/>
  <c r="O23" i="3"/>
  <c r="M23" i="3"/>
  <c r="S23" i="3" s="1"/>
  <c r="K23" i="3"/>
  <c r="I23" i="3"/>
  <c r="G23" i="3"/>
  <c r="E23" i="3"/>
  <c r="C23" i="3"/>
  <c r="Q23" i="3"/>
  <c r="S21" i="8" l="1"/>
  <c r="T21" i="8" s="1"/>
  <c r="P24" i="8"/>
  <c r="T16" i="8"/>
  <c r="H24" i="8"/>
  <c r="L24" i="8"/>
  <c r="N24" i="8"/>
  <c r="T18" i="8"/>
  <c r="T23" i="8"/>
  <c r="J24" i="8"/>
  <c r="T14" i="8"/>
  <c r="T22" i="8"/>
  <c r="T20" i="8"/>
  <c r="F24" i="8"/>
  <c r="T13" i="8"/>
  <c r="T19" i="8"/>
  <c r="T15" i="8"/>
  <c r="T17" i="8"/>
  <c r="R24" i="8"/>
  <c r="T12" i="8"/>
  <c r="D24" i="8"/>
  <c r="C25" i="8"/>
  <c r="AB118" i="4"/>
  <c r="AB117" i="4"/>
  <c r="AB116" i="4"/>
  <c r="AB93" i="4"/>
  <c r="AB92" i="4"/>
  <c r="AB91" i="4"/>
  <c r="G11" i="6"/>
  <c r="G10" i="6"/>
  <c r="G9" i="6"/>
  <c r="G8" i="6"/>
  <c r="G11" i="5"/>
  <c r="G8" i="5"/>
  <c r="G12" i="5"/>
  <c r="T24" i="8" l="1"/>
  <c r="D25" i="8"/>
  <c r="F25" i="8" s="1"/>
  <c r="H25" i="8" s="1"/>
  <c r="J25" i="8" s="1"/>
  <c r="L25" i="8" s="1"/>
  <c r="N25" i="8" s="1"/>
  <c r="P25" i="8" s="1"/>
  <c r="R25" i="8" s="1"/>
  <c r="E25" i="8"/>
  <c r="G25" i="8" s="1"/>
  <c r="I25" i="8" s="1"/>
  <c r="K25" i="8" s="1"/>
  <c r="M25" i="8" s="1"/>
  <c r="O25" i="8" s="1"/>
  <c r="G12" i="6"/>
  <c r="AB120" i="4"/>
  <c r="G10" i="5"/>
  <c r="G9" i="5"/>
  <c r="G13" i="5" s="1"/>
  <c r="S25" i="8" l="1"/>
  <c r="T25" i="8" s="1"/>
  <c r="AB105" i="4"/>
  <c r="AB104" i="4"/>
  <c r="AB113" i="4" l="1"/>
  <c r="AB112" i="4"/>
  <c r="AB111" i="4"/>
  <c r="AB110" i="4"/>
  <c r="AB109" i="4"/>
  <c r="AB108" i="4"/>
  <c r="AB103" i="4"/>
  <c r="AB101" i="4"/>
  <c r="AB98" i="4"/>
  <c r="AB96" i="4"/>
  <c r="AB95" i="4"/>
  <c r="AB94" i="4"/>
  <c r="AB90" i="4"/>
  <c r="AB87" i="4"/>
  <c r="AB86" i="4"/>
  <c r="AB85" i="4"/>
  <c r="AB82" i="4"/>
  <c r="AB81" i="4"/>
  <c r="AB80" i="4"/>
  <c r="AB79" i="4"/>
  <c r="AB78" i="4"/>
  <c r="AB77" i="4"/>
  <c r="AB76" i="4"/>
  <c r="AB75" i="4"/>
  <c r="AB106" i="4" s="1"/>
  <c r="AB72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1" i="4"/>
  <c r="AB50" i="4"/>
  <c r="AB49" i="4"/>
  <c r="AB52" i="4" s="1"/>
  <c r="AB46" i="4"/>
  <c r="AB45" i="4"/>
  <c r="AB44" i="4"/>
  <c r="AB40" i="4"/>
  <c r="AB39" i="4"/>
  <c r="AB38" i="4"/>
  <c r="AB37" i="4"/>
  <c r="AB34" i="4"/>
  <c r="AB33" i="4"/>
  <c r="AB32" i="4"/>
  <c r="AB35" i="4" s="1"/>
  <c r="AB27" i="4"/>
  <c r="AB26" i="4"/>
  <c r="AB28" i="4" s="1"/>
  <c r="AB22" i="4"/>
  <c r="AB21" i="4"/>
  <c r="AB23" i="4" s="1"/>
  <c r="AB18" i="4"/>
  <c r="AB15" i="4"/>
  <c r="AB19" i="4" s="1"/>
  <c r="AB12" i="4"/>
  <c r="AB11" i="4"/>
  <c r="AB10" i="4"/>
  <c r="AB9" i="4"/>
  <c r="AB13" i="4" s="1"/>
  <c r="AB114" i="4" l="1"/>
  <c r="AB41" i="4"/>
  <c r="AB47" i="4"/>
  <c r="AB73" i="4"/>
  <c r="E13" i="3"/>
  <c r="C21" i="3"/>
  <c r="E21" i="3"/>
  <c r="G21" i="3"/>
  <c r="I21" i="3"/>
  <c r="K21" i="3"/>
  <c r="M21" i="3"/>
  <c r="O21" i="3"/>
  <c r="Q21" i="3"/>
  <c r="C22" i="3"/>
  <c r="E22" i="3"/>
  <c r="G22" i="3"/>
  <c r="I22" i="3"/>
  <c r="K22" i="3"/>
  <c r="M22" i="3"/>
  <c r="O22" i="3"/>
  <c r="Q22" i="3"/>
  <c r="S22" i="3" l="1"/>
  <c r="AB121" i="4"/>
  <c r="S21" i="3"/>
  <c r="K20" i="3"/>
  <c r="C20" i="3"/>
  <c r="Q20" i="3"/>
  <c r="K19" i="3"/>
  <c r="C19" i="3"/>
  <c r="Q19" i="3"/>
  <c r="K18" i="3"/>
  <c r="C18" i="3"/>
  <c r="Q18" i="3"/>
  <c r="K17" i="3"/>
  <c r="C17" i="3"/>
  <c r="Q17" i="3"/>
  <c r="K16" i="3"/>
  <c r="C16" i="3"/>
  <c r="Q16" i="3"/>
  <c r="K15" i="3"/>
  <c r="C15" i="3"/>
  <c r="Q15" i="3"/>
  <c r="K14" i="3"/>
  <c r="C14" i="3"/>
  <c r="Q14" i="3"/>
  <c r="C13" i="3"/>
  <c r="S13" i="3" s="1"/>
  <c r="A13" i="3"/>
  <c r="C12" i="3"/>
  <c r="B25" i="3"/>
  <c r="T23" i="3" s="1"/>
  <c r="A12" i="3"/>
  <c r="K24" i="3" l="1"/>
  <c r="S12" i="3"/>
  <c r="C24" i="3"/>
  <c r="Q24" i="3"/>
  <c r="T12" i="3"/>
  <c r="T21" i="3"/>
  <c r="T22" i="3"/>
  <c r="D24" i="3"/>
  <c r="G14" i="3"/>
  <c r="O14" i="3"/>
  <c r="G15" i="3"/>
  <c r="O15" i="3"/>
  <c r="G16" i="3"/>
  <c r="O16" i="3"/>
  <c r="G17" i="3"/>
  <c r="O17" i="3"/>
  <c r="G18" i="3"/>
  <c r="O18" i="3"/>
  <c r="G19" i="3"/>
  <c r="O19" i="3"/>
  <c r="G20" i="3"/>
  <c r="O20" i="3"/>
  <c r="T13" i="3"/>
  <c r="R24" i="3"/>
  <c r="E14" i="3"/>
  <c r="E24" i="3" s="1"/>
  <c r="I14" i="3"/>
  <c r="M14" i="3"/>
  <c r="E15" i="3"/>
  <c r="I15" i="3"/>
  <c r="M15" i="3"/>
  <c r="E16" i="3"/>
  <c r="I16" i="3"/>
  <c r="M16" i="3"/>
  <c r="E17" i="3"/>
  <c r="S17" i="3" s="1"/>
  <c r="T17" i="3" s="1"/>
  <c r="M17" i="3"/>
  <c r="E18" i="3"/>
  <c r="I18" i="3"/>
  <c r="M18" i="3"/>
  <c r="E19" i="3"/>
  <c r="I19" i="3"/>
  <c r="M19" i="3"/>
  <c r="E20" i="3"/>
  <c r="I20" i="3"/>
  <c r="M20" i="3"/>
  <c r="Z114" i="1"/>
  <c r="Z113" i="1"/>
  <c r="Z112" i="1"/>
  <c r="Z111" i="1"/>
  <c r="Z110" i="1"/>
  <c r="Z109" i="1"/>
  <c r="Z106" i="1"/>
  <c r="Z103" i="1"/>
  <c r="Z101" i="1"/>
  <c r="Z98" i="1"/>
  <c r="Z96" i="1"/>
  <c r="Z95" i="1"/>
  <c r="Z94" i="1"/>
  <c r="Z90" i="1"/>
  <c r="Z87" i="1"/>
  <c r="Z86" i="1"/>
  <c r="Z85" i="1"/>
  <c r="Z82" i="1"/>
  <c r="Z81" i="1"/>
  <c r="Z80" i="1"/>
  <c r="Z79" i="1"/>
  <c r="Z78" i="1"/>
  <c r="Z77" i="1"/>
  <c r="Z76" i="1"/>
  <c r="Z75" i="1"/>
  <c r="Z72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1" i="1"/>
  <c r="Z50" i="1"/>
  <c r="Z49" i="1"/>
  <c r="Z46" i="1"/>
  <c r="Z45" i="1"/>
  <c r="Z44" i="1"/>
  <c r="Z40" i="1"/>
  <c r="Z39" i="1"/>
  <c r="Z38" i="1"/>
  <c r="Z37" i="1"/>
  <c r="Z34" i="1"/>
  <c r="Z33" i="1"/>
  <c r="Z32" i="1"/>
  <c r="Z27" i="1"/>
  <c r="Z26" i="1"/>
  <c r="Z22" i="1"/>
  <c r="Z21" i="1"/>
  <c r="Z23" i="1" s="1"/>
  <c r="Z18" i="1"/>
  <c r="Z15" i="1"/>
  <c r="Z10" i="1"/>
  <c r="Z11" i="1"/>
  <c r="Z12" i="1"/>
  <c r="Z9" i="1"/>
  <c r="G24" i="3" l="1"/>
  <c r="S19" i="3"/>
  <c r="T19" i="3" s="1"/>
  <c r="S18" i="3"/>
  <c r="T18" i="3" s="1"/>
  <c r="M24" i="3"/>
  <c r="Z19" i="1"/>
  <c r="S20" i="3"/>
  <c r="T20" i="3" s="1"/>
  <c r="I24" i="3"/>
  <c r="O24" i="3"/>
  <c r="S16" i="3"/>
  <c r="T16" i="3" s="1"/>
  <c r="S15" i="3"/>
  <c r="T15" i="3" s="1"/>
  <c r="S14" i="3"/>
  <c r="S24" i="3" s="1"/>
  <c r="H24" i="3"/>
  <c r="P24" i="3"/>
  <c r="L24" i="3"/>
  <c r="F24" i="3"/>
  <c r="G11" i="2"/>
  <c r="G10" i="2"/>
  <c r="G9" i="2"/>
  <c r="G8" i="2"/>
  <c r="T14" i="3" l="1"/>
  <c r="T24" i="3" s="1"/>
  <c r="C25" i="3"/>
  <c r="J24" i="3"/>
  <c r="N24" i="3"/>
  <c r="G12" i="2"/>
  <c r="G13" i="2" s="1"/>
  <c r="Z115" i="1"/>
  <c r="Z52" i="1"/>
  <c r="Z47" i="1"/>
  <c r="Z28" i="1"/>
  <c r="Z13" i="1"/>
  <c r="D25" i="3" l="1"/>
  <c r="F25" i="3" s="1"/>
  <c r="H25" i="3" s="1"/>
  <c r="J25" i="3" s="1"/>
  <c r="L25" i="3" s="1"/>
  <c r="N25" i="3" s="1"/>
  <c r="P25" i="3" s="1"/>
  <c r="R25" i="3" s="1"/>
  <c r="E25" i="3"/>
  <c r="G25" i="3" s="1"/>
  <c r="I25" i="3" s="1"/>
  <c r="K25" i="3" s="1"/>
  <c r="M25" i="3" s="1"/>
  <c r="O25" i="3" s="1"/>
  <c r="Q25" i="3" s="1"/>
  <c r="S25" i="3" s="1"/>
  <c r="Z35" i="1"/>
  <c r="Z107" i="1"/>
  <c r="Z73" i="1"/>
  <c r="Z41" i="1"/>
  <c r="Z116" i="1" s="1"/>
  <c r="T25" i="3" l="1"/>
</calcChain>
</file>

<file path=xl/comments1.xml><?xml version="1.0" encoding="utf-8"?>
<comments xmlns="http://schemas.openxmlformats.org/spreadsheetml/2006/main">
  <authors>
    <author>Planejamento4</author>
  </authors>
  <commentList>
    <comment ref="D75" authorId="0">
      <text>
        <r>
          <rPr>
            <b/>
            <sz val="9"/>
            <color indexed="81"/>
            <rFont val="Tahoma"/>
            <family val="2"/>
          </rPr>
          <t xml:space="preserve">Código 86889 =&gt; Refere-se BANCADA DE GRANITO CINZA POLIDO PARA PIA DE COZINHA 1,50 X 0,60 M =&gt; R$ 266,03/un, 
 Como a unidade da planilha está em (m) e a largura é a mesma (0,60 m) basta dividir 266,03/1,5 para obter o preço por metro R$177,35/m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9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Código 86889 =&gt; Refere-se BANCADA DE GRANITO CINZA POLIDO PARA PIA DE COZINHA 1,50 X 0,60 M =&gt; R$ 266,03/un, 
 Como a unidade da planilha está em (m) e a largura é diferente (0,50 m) vamos dividir R$266,03/(1,5x0,60) para obter o preço por metro quadrado R$295,58/m² e 
multiplicar pela nova largura R$295,58/m²x0,50m para obter o preço por metro R$147,79/m.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0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Código 86889 =&gt; Refere-se BANCADA DE GRANITO CINZA POLIDO PARA PIA DE COZINHA 1,50 X 0,60 M =&gt; R$ 266,03/un, 
 Como a unidade da planilha está em (m) e a largura é diferente (0,45 m) vamos dividir R$266,03/(1,5x0,60) para obter o preço por metro quadrado R$295,58/m² e 
multiplicar pela nova largura R$295,58/m²x0,45m para obter o preço por metro R$133,01/m.</t>
        </r>
      </text>
    </comment>
    <comment ref="D117" authorId="0">
      <text>
        <r>
          <rPr>
            <b/>
            <sz val="9"/>
            <color indexed="81"/>
            <rFont val="Tahoma"/>
            <family val="2"/>
          </rPr>
          <t xml:space="preserve">
Código 41595 = &gt; PINTURA ACRILICA DE FAIXAS DE DEMARCACAO EM QUADRA POLIESPORTIVA, 5 CM DE LARGURA. 
Será utilizado o mesmo tipo de pintura para sinalização das vagas para portadores de necessidades especiais.</t>
        </r>
      </text>
    </comment>
  </commentList>
</comments>
</file>

<file path=xl/sharedStrings.xml><?xml version="1.0" encoding="utf-8"?>
<sst xmlns="http://schemas.openxmlformats.org/spreadsheetml/2006/main" count="1061" uniqueCount="384">
  <si>
    <r>
      <rPr>
        <sz val="11"/>
        <color rgb="FF000000"/>
        <rFont val="Arial"/>
        <family val="3"/>
        <charset val="134"/>
      </rPr>
      <t>ESTABELECIMENTO: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READEQUACAO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HOSPITAL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MUNICIPAL</t>
    </r>
  </si>
  <si>
    <r>
      <rPr>
        <sz val="11"/>
        <color rgb="FF000000"/>
        <rFont val="Arial"/>
        <family val="3"/>
        <charset val="134"/>
      </rPr>
      <t>RUA: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GUAICURUS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ESQUINA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RUA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JACIRA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CENTRO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JACIARA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MT</t>
    </r>
  </si>
  <si>
    <t>BDI:</t>
  </si>
  <si>
    <t>ITEM</t>
  </si>
  <si>
    <r>
      <rPr>
        <b/>
        <sz val="11"/>
        <color rgb="FF000000"/>
        <rFont val="Arial"/>
        <family val="3"/>
        <charset val="134"/>
      </rPr>
      <t>ESPECIFICAÇÃO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SERVIÇOS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MATERIAL</t>
    </r>
  </si>
  <si>
    <t>UND</t>
  </si>
  <si>
    <t>QUANT</t>
  </si>
  <si>
    <t>SUB-TOTAL</t>
  </si>
  <si>
    <r>
      <rPr>
        <b/>
        <sz val="11"/>
        <color rgb="FF000000"/>
        <rFont val="Arial"/>
        <family val="3"/>
        <charset val="134"/>
      </rPr>
      <t>DEMOLIÇÕES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RETIRADAS</t>
    </r>
  </si>
  <si>
    <r>
      <rPr>
        <sz val="11"/>
        <color rgb="FF000000"/>
        <rFont val="Arial"/>
        <family val="3"/>
        <charset val="134"/>
      </rPr>
      <t>RETIRADA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AZULEJO/PISO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COLADO</t>
    </r>
  </si>
  <si>
    <t>M2</t>
  </si>
  <si>
    <r>
      <rPr>
        <sz val="11"/>
        <color rgb="FF000000"/>
        <rFont val="Arial"/>
        <family val="3"/>
        <charset val="134"/>
      </rPr>
      <t>RETIRADA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APARELHOS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SANITARIOS</t>
    </r>
  </si>
  <si>
    <t>UNID</t>
  </si>
  <si>
    <r>
      <rPr>
        <b/>
        <sz val="11"/>
        <color rgb="FF000000"/>
        <rFont val="Arial"/>
        <family val="3"/>
        <charset val="134"/>
      </rPr>
      <t>SERVIÇOS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PRELIMINARES</t>
    </r>
  </si>
  <si>
    <t>74209/001</t>
  </si>
  <si>
    <r>
      <rPr>
        <sz val="11"/>
        <color rgb="FF000000"/>
        <rFont val="Arial"/>
        <family val="3"/>
        <charset val="134"/>
      </rPr>
      <t>PLACA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OBRA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CHAPA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ACO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GALVANIZADO</t>
    </r>
  </si>
  <si>
    <t>m²</t>
  </si>
  <si>
    <r>
      <rPr>
        <sz val="11"/>
        <color rgb="FF000000"/>
        <rFont val="Arial"/>
        <family val="3"/>
        <charset val="134"/>
      </rPr>
      <t>BARRACAO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OBRA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CHAPA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MADEIRA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COMPENSADA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BANHEIRO,</t>
    </r>
  </si>
  <si>
    <t>74242/001</t>
  </si>
  <si>
    <r>
      <rPr>
        <sz val="11"/>
        <color rgb="FF000000"/>
        <rFont val="Arial"/>
        <family val="3"/>
        <charset val="134"/>
      </rPr>
      <t>COBERTURA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FIBROCIMENTO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MM,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INSTALACOES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HIDRO-SANITARIAS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</si>
  <si>
    <t>ELETRICAS</t>
  </si>
  <si>
    <t>ESQUADRIAS</t>
  </si>
  <si>
    <t>UN</t>
  </si>
  <si>
    <t>73933/002</t>
  </si>
  <si>
    <r>
      <rPr>
        <sz val="11"/>
        <color rgb="FF000000"/>
        <rFont val="Arial"/>
        <family val="3"/>
        <charset val="134"/>
      </rPr>
      <t>PORTA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FERRO,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ABRIR,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TIPO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CHAPA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LISA,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GUARNICOES</t>
    </r>
  </si>
  <si>
    <t>REVESTIMENTOS</t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</si>
  <si>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REVESTIMENTO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CERÂMICO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PAREDES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INTERNAS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PLACAS</t>
    </r>
  </si>
  <si>
    <r>
      <rPr>
        <sz val="11"/>
        <color rgb="FF000000"/>
        <rFont val="Arial"/>
        <family val="3"/>
        <charset val="134"/>
      </rPr>
      <t>TIPO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GRÊS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OU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SEMI-GRÊS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DIMENSÕES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20X20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APLICADAS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AMBIENTES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</si>
  <si>
    <r>
      <rPr>
        <sz val="11"/>
        <color rgb="FF000000"/>
        <rFont val="Arial"/>
        <family val="3"/>
        <charset val="134"/>
      </rPr>
      <t>ÁREA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MAIOR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QUE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5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M²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NA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ALTURA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INTEIRA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PAREDES.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AF_06/2014</t>
    </r>
  </si>
  <si>
    <r>
      <rPr>
        <sz val="11"/>
        <color rgb="FF000000"/>
        <rFont val="Arial"/>
        <family val="3"/>
        <charset val="134"/>
      </rPr>
      <t>SUBSTITUIÇÃO2,0CM,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PREPAROEMBOCOMECANICOTRACODA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ARGAMASSA1:2:8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(CIMENTO,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CAL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AREIA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MEDIA),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ESPESSURA</t>
    </r>
  </si>
  <si>
    <t>SUBTOTAL</t>
  </si>
  <si>
    <t>PISOS</t>
  </si>
  <si>
    <t>73907/003</t>
  </si>
  <si>
    <t>VIDROS</t>
  </si>
  <si>
    <t>73838/001</t>
  </si>
  <si>
    <t>74192/001</t>
  </si>
  <si>
    <t>m</t>
  </si>
  <si>
    <t>PINTURAS</t>
  </si>
  <si>
    <t>73872/002</t>
  </si>
  <si>
    <r>
      <rPr>
        <b/>
        <sz val="11"/>
        <color rgb="FF000000"/>
        <rFont val="Arial"/>
        <family val="3"/>
        <charset val="134"/>
      </rPr>
      <t>INSTALAÇÕES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ELÉTRICAS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BAIXA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TENSÃO</t>
    </r>
  </si>
  <si>
    <t>73860/008</t>
  </si>
  <si>
    <t>M</t>
  </si>
  <si>
    <t>73860/009</t>
  </si>
  <si>
    <t>73860/010</t>
  </si>
  <si>
    <t>73860/011</t>
  </si>
  <si>
    <t>73860/012</t>
  </si>
  <si>
    <t>74130/001</t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</si>
  <si>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LUMINARIA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TIPO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CALHA,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SOBREPOR,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REATOR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PARTIDA</t>
    </r>
  </si>
  <si>
    <t>74041/002</t>
  </si>
  <si>
    <r>
      <rPr>
        <sz val="11"/>
        <color rgb="FF000000"/>
        <rFont val="Arial"/>
        <family val="3"/>
        <charset val="134"/>
      </rPr>
      <t>RAPIDA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LAMPADA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FLUORESCENTE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2X40W,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COMPLETA,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FORNECIMENTO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</si>
  <si>
    <t>INSTALACAO</t>
  </si>
  <si>
    <r>
      <rPr>
        <b/>
        <sz val="11"/>
        <color rgb="FF000000"/>
        <rFont val="Arial"/>
        <family val="3"/>
        <charset val="134"/>
      </rPr>
      <t>INSTALACAO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HIDRO-SANITÁRIA</t>
    </r>
  </si>
  <si>
    <t>75030/001</t>
  </si>
  <si>
    <t>75030/004</t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</si>
  <si>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VASO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SANITARIO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SIFONADO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LOUÇA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BRANCA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PADRAO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POPULAR,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</si>
  <si>
    <r>
      <rPr>
        <sz val="11"/>
        <color rgb="FF000000"/>
        <rFont val="Arial"/>
        <family val="3"/>
        <charset val="134"/>
      </rPr>
      <t>CONJUNTO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FIXAÇAO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VASO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SANITÁRIO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PARAFUSO,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ARRUELA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</si>
  <si>
    <r>
      <rPr>
        <sz val="11"/>
        <color rgb="FF000000"/>
        <rFont val="Arial"/>
        <family val="3"/>
        <charset val="134"/>
      </rPr>
      <t>BUCHA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FORNECIMENTO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INSTALACAO</t>
    </r>
  </si>
  <si>
    <t>un</t>
  </si>
  <si>
    <r>
      <rPr>
        <sz val="11"/>
        <color rgb="FF000000"/>
        <rFont val="Arial"/>
        <family val="3"/>
        <charset val="134"/>
      </rPr>
      <t>INSUMO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11761</t>
    </r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</si>
  <si>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CUBA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EMBUTIR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AÇO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INOXIDÁVEL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MÉDIA,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VÁLVULA</t>
    </r>
  </si>
  <si>
    <r>
      <rPr>
        <sz val="11"/>
        <color rgb="FF000000"/>
        <rFont val="Arial"/>
        <family val="3"/>
        <charset val="134"/>
      </rPr>
      <t>TIPO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AMERICANA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SIFÃO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TIPO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GARRAFA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METAL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CROMADO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FORNECIMENTO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</si>
  <si>
    <r>
      <rPr>
        <sz val="11"/>
        <color rgb="FF000000"/>
        <rFont val="Arial"/>
        <family val="3"/>
        <charset val="134"/>
      </rPr>
      <t>INSTALAÇÃO.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AF_12/2013</t>
    </r>
  </si>
  <si>
    <r>
      <rPr>
        <sz val="11"/>
        <color rgb="FF000000"/>
        <rFont val="Arial"/>
        <family val="3"/>
        <charset val="134"/>
      </rPr>
      <t>73947/001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+</t>
    </r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</si>
  <si>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LAVATORIO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LOUCA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BR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MEDIO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LUXO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C/LADRAO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MED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55X45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RABICHO</t>
    </r>
  </si>
  <si>
    <t>INSTALAÇÃO</t>
  </si>
  <si>
    <r>
      <rPr>
        <sz val="11"/>
        <color rgb="FF000000"/>
        <rFont val="Arial"/>
        <family val="3"/>
        <charset val="134"/>
      </rPr>
      <t>(M.D.O)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SIMILAR</t>
    </r>
  </si>
  <si>
    <r>
      <rPr>
        <sz val="11"/>
        <color rgb="FF000000"/>
        <rFont val="Arial"/>
        <family val="3"/>
        <charset val="134"/>
      </rPr>
      <t>METAL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CROMADO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SIFAO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1680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1"X1.1/4"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APARELHO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MISTURADOR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1875/C45</t>
    </r>
  </si>
  <si>
    <r>
      <rPr>
        <sz val="11"/>
        <color rgb="FF000000"/>
        <rFont val="Arial"/>
        <family val="3"/>
        <charset val="134"/>
      </rPr>
      <t>AO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(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6049)</t>
    </r>
  </si>
  <si>
    <r>
      <rPr>
        <sz val="11"/>
        <color rgb="FF000000"/>
        <rFont val="Arial"/>
        <family val="3"/>
        <charset val="134"/>
      </rPr>
      <t>C/AREJADOR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VAL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VULA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ESCOAMENTO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1603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RABICHO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PVC.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</t>
    </r>
  </si>
  <si>
    <t>74165/002</t>
  </si>
  <si>
    <t>74165/004</t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</si>
  <si>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CAIXA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SIFONADA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PVC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100X100X50MM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SIMPLES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FORNECIMENTO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</si>
  <si>
    <r>
      <rPr>
        <sz val="11"/>
        <color rgb="FF000000"/>
        <rFont val="Arial"/>
        <family val="3"/>
        <charset val="134"/>
      </rPr>
      <t>REVESTIDA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TAMPA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PRÉ-MOLDADA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CONCRETO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FUNDO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CONCRETO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15MPA</t>
    </r>
  </si>
  <si>
    <t>74104/001</t>
  </si>
  <si>
    <r>
      <rPr>
        <sz val="11"/>
        <color rgb="FF000000"/>
        <rFont val="Arial"/>
        <family val="3"/>
        <charset val="134"/>
      </rPr>
      <t>TIPO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ESCAVAÇÃO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CONFECÇÃO</t>
    </r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</si>
  <si>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REGISTRO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GAVETA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1.1/2"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CANOPLA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ACABAMENTO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CROMADO</t>
    </r>
  </si>
  <si>
    <t>74174/001</t>
  </si>
  <si>
    <r>
      <rPr>
        <sz val="11"/>
        <color rgb="FF000000"/>
        <rFont val="Arial"/>
        <family val="3"/>
        <charset val="134"/>
      </rPr>
      <t>SIMPLES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FORNECIMENTO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INSTALACAO</t>
    </r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</si>
  <si>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TORNEIRA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CROMADA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1/2"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OU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3/4"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BANCADA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LAVATORIO,</t>
    </r>
  </si>
  <si>
    <r>
      <rPr>
        <sz val="11"/>
        <color rgb="FF000000"/>
        <rFont val="Arial"/>
        <family val="3"/>
        <charset val="134"/>
      </rPr>
      <t>PADRAO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POPULAR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ENGATE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FLEXIVEL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METAL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CROMADO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1/2"X30CM-</t>
    </r>
  </si>
  <si>
    <t>73949/005</t>
  </si>
  <si>
    <r>
      <rPr>
        <sz val="11"/>
        <color rgb="FF000000"/>
        <rFont val="Arial"/>
        <family val="3"/>
        <charset val="134"/>
      </rPr>
      <t>FORNECIMENTO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INSTALACAO</t>
    </r>
  </si>
  <si>
    <r>
      <rPr>
        <b/>
        <sz val="11"/>
        <color rgb="FF000000"/>
        <rFont val="Arial"/>
        <family val="3"/>
        <charset val="134"/>
      </rPr>
      <t>REPARO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ADEQUAÇÃO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CALÇADAS/RAMPAS</t>
    </r>
  </si>
  <si>
    <t>74245/001</t>
  </si>
  <si>
    <r>
      <rPr>
        <sz val="11"/>
        <color rgb="FF000000"/>
        <rFont val="Arial"/>
        <family val="3"/>
        <charset val="134"/>
      </rPr>
      <t>PINTURA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CALÇADA</t>
    </r>
  </si>
  <si>
    <t>73892/002</t>
  </si>
  <si>
    <r>
      <rPr>
        <b/>
        <sz val="11"/>
        <color rgb="FF000000"/>
        <rFont val="Arial"/>
        <family val="3"/>
        <charset val="134"/>
      </rPr>
      <t>TOTAL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REFORMA</t>
    </r>
  </si>
  <si>
    <t>CÓDIGO</t>
  </si>
  <si>
    <t>PREÇOS UNITÁRIO C/ BDI</t>
  </si>
  <si>
    <t>SUBSTITUIÇÃO DE CHAPISCO TRAÇO 1:3 (CIMENTO E AREIA) ESPESSURA 0,5 CM PREPARO MECANICO</t>
  </si>
  <si>
    <t>SUBSTITUIÇÃO LASTRO DE CONCRETO TRAÇO 1:3:5 ESPESSURA 5CM, PREPARO MECÂNICO</t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</si>
  <si>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REVESTIMENTO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CERÂMICO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PISO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PLACAS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TIPO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GRÊS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DE DIMENSÕES 45X45 CM APLICADA EM AMBIENTES DE ÁREA MENOR QUE 5 M² AF 06/2014</t>
    </r>
  </si>
  <si>
    <r>
      <rPr>
        <sz val="11"/>
        <color rgb="FF000000"/>
        <rFont val="Arial"/>
        <family val="3"/>
        <charset val="134"/>
      </rPr>
      <t>SUBSTITUIÇÃO VIDRO TEMPERADO INCOLOR ESPESSURA 8 MM, FORNECIMENTO E INSTALACAO,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INCLUSIVE MASSA PARA VEDAÇÃO</t>
    </r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</si>
  <si>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PORTA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VIDRO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TEMPERADO,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ESPESSURA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10MM,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INCLUSIVE ACESSÓRIOS</t>
    </r>
  </si>
  <si>
    <r>
      <rPr>
        <sz val="11"/>
        <color rgb="FF000000"/>
        <rFont val="Arial"/>
        <family val="3"/>
        <charset val="134"/>
      </rPr>
      <t>SOLEIRA E PINGADEIRA EM MARMORITE LARGURA 15 CM SOBRE ARGAMASSA TRAÇO 1:4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(CIMENTO 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AREIA)</t>
    </r>
    <r>
      <rPr>
        <sz val="11"/>
        <color theme="1"/>
        <rFont val="Calibri"/>
        <family val="2"/>
        <charset val="134"/>
        <scheme val="minor"/>
      </rPr>
      <t xml:space="preserve">  </t>
    </r>
  </si>
  <si>
    <r>
      <rPr>
        <sz val="11"/>
        <color rgb="FF000000"/>
        <rFont val="Arial"/>
        <family val="3"/>
        <charset val="134"/>
      </rPr>
      <t>LIXAMENTO E APLICAÇÃO 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MASSA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LÁTEX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PAREDES,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DUAS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DEMÃOS AF_06/2014- INTERNA</t>
    </r>
  </si>
  <si>
    <r>
      <rPr>
        <sz val="11"/>
        <color rgb="FF000000"/>
        <rFont val="Arial"/>
        <family val="3"/>
        <charset val="134"/>
      </rPr>
      <t>IMPERMEABILIZACAO 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PINTURA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BASE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RESINA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EPOXI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ALCATRAO,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DUAS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 DEMÃOS</t>
    </r>
  </si>
  <si>
    <r>
      <rPr>
        <sz val="11"/>
        <color rgb="FF000000"/>
        <rFont val="Arial"/>
        <family val="3"/>
        <charset val="134"/>
      </rPr>
      <t xml:space="preserve">SUBSTITUIÇÃO CABO DE COBRE ISOLADO PVC RESISTENTE A CHAMA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450/750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2,5 MM²  FORNECIMENTO E INSTALAÇÃO</t>
    </r>
  </si>
  <si>
    <r>
      <rPr>
        <sz val="11"/>
        <color rgb="FF000000"/>
        <rFont val="Arial"/>
        <family val="3"/>
        <charset val="134"/>
      </rPr>
      <t xml:space="preserve">SUBSTITUIÇÃO CABO DE COBRE ISOLADO PVC RESISTENTE A CHAMA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450/750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3"/>
        <color theme="1"/>
        <rFont val="Calibri"/>
        <family val="2"/>
        <scheme val="minor"/>
      </rPr>
      <t>4</t>
    </r>
    <r>
      <rPr>
        <sz val="11"/>
        <color rgb="FF000000"/>
        <rFont val="Arial"/>
        <family val="3"/>
        <charset val="134"/>
      </rPr>
      <t xml:space="preserve"> MM²  FORNECIMENTO E INSTALAÇÃO</t>
    </r>
  </si>
  <si>
    <r>
      <rPr>
        <sz val="11"/>
        <color rgb="FF000000"/>
        <rFont val="Arial"/>
        <family val="3"/>
        <charset val="134"/>
      </rPr>
      <t xml:space="preserve">SUBSTITUIÇÃO CABO DE COBRE ISOLADO PVC RESISTENTE A CHAMA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450/750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2"/>
        <color theme="1"/>
        <rFont val="Calibri"/>
        <family val="2"/>
        <charset val="134"/>
        <scheme val="minor"/>
      </rPr>
      <t>6</t>
    </r>
    <r>
      <rPr>
        <sz val="12"/>
        <color rgb="FF000000"/>
        <rFont val="Arial"/>
        <family val="3"/>
        <charset val="134"/>
      </rPr>
      <t xml:space="preserve"> </t>
    </r>
    <r>
      <rPr>
        <sz val="11"/>
        <color rgb="FF000000"/>
        <rFont val="Arial"/>
        <family val="3"/>
        <charset val="134"/>
      </rPr>
      <t>MM²  FORNECIMENTO E INSTALAÇÃO</t>
    </r>
  </si>
  <si>
    <r>
      <rPr>
        <sz val="11"/>
        <color rgb="FF000000"/>
        <rFont val="Arial"/>
        <family val="3"/>
        <charset val="134"/>
      </rPr>
      <t xml:space="preserve">SUBSTITUIÇÃO CABO DE COBRE ISOLADO PVC RESISTENTE A CHAMA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450/750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2"/>
        <color theme="1"/>
        <rFont val="Calibri"/>
        <family val="2"/>
        <charset val="134"/>
        <scheme val="minor"/>
      </rPr>
      <t xml:space="preserve">10 </t>
    </r>
    <r>
      <rPr>
        <sz val="11"/>
        <color rgb="FF000000"/>
        <rFont val="Arial"/>
        <family val="3"/>
        <charset val="134"/>
      </rPr>
      <t>MM²  FORNECIMENTO E INSTALAÇÃO</t>
    </r>
  </si>
  <si>
    <r>
      <rPr>
        <sz val="11"/>
        <color rgb="FF000000"/>
        <rFont val="Arial"/>
        <family val="3"/>
        <charset val="134"/>
      </rPr>
      <t xml:space="preserve">SUBSTITUIÇÃO CABO DE COBRE ISOLADO PVC RESISTENTE A CHAMA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450/750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2"/>
        <color theme="1"/>
        <rFont val="Calibri"/>
        <family val="2"/>
        <charset val="134"/>
        <scheme val="minor"/>
      </rPr>
      <t xml:space="preserve">16 </t>
    </r>
    <r>
      <rPr>
        <sz val="11"/>
        <color rgb="FF000000"/>
        <rFont val="Arial"/>
        <family val="3"/>
        <charset val="134"/>
      </rPr>
      <t>MM²  FORNECIMENTO E INSTALAÇÃO</t>
    </r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</si>
  <si>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ESPELHO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PLASTICO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4X2"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FORNECIMENTO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INSTALACAO</t>
    </r>
  </si>
  <si>
    <r>
      <rPr>
        <sz val="11"/>
        <color rgb="FF000000"/>
        <rFont val="Arial"/>
        <family val="3"/>
        <charset val="134"/>
      </rPr>
      <t>SUBSTITUIÇÃOINSTALACAO</t>
    </r>
    <r>
      <rPr>
        <sz val="11"/>
        <color theme="1"/>
        <rFont val="Calibri"/>
        <family val="2"/>
        <charset val="134"/>
        <scheme val="minor"/>
      </rPr>
      <t xml:space="preserve">   </t>
    </r>
    <r>
      <rPr>
        <sz val="11"/>
        <color rgb="FF000000"/>
        <rFont val="Arial"/>
        <family val="3"/>
        <charset val="134"/>
      </rPr>
      <t>TOMADA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EMBUTIR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2P+T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10A/250V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C/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PLACA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FORNECIMENTO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 INSTALAÇÃO</t>
    </r>
  </si>
  <si>
    <r>
      <t>SUBSTITUIÇÃO INTERRUPTOR SIMPLES COM</t>
    </r>
    <r>
      <rPr>
        <sz val="11"/>
        <color theme="1"/>
        <rFont val="Arial"/>
        <family val="2"/>
      </rPr>
      <t xml:space="preserve"> 1 TOMADA UNIVERSAL CONJUGADOS COM PLACA -FORNECIMENTO E INSTALAÇÃO</t>
    </r>
  </si>
  <si>
    <r>
      <rPr>
        <sz val="11"/>
        <color rgb="FF000000"/>
        <rFont val="Arial"/>
        <family val="3"/>
        <charset val="134"/>
      </rPr>
      <t>SUBSTITUIÇÃO ELETRODUTO 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PVC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FLEXIVEL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CORRUGADO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DN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20MM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(3/4")-FORNECIMENTO E INSTALAÇÃO</t>
    </r>
  </si>
  <si>
    <r>
      <rPr>
        <sz val="11"/>
        <color rgb="FF000000"/>
        <rFont val="Arial"/>
        <family val="3"/>
        <charset val="134"/>
      </rPr>
      <t>SUBSTITUIÇÃO BANCADA 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GRANITO CINZA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POLIDO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COZINHA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0,60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</si>
  <si>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t>SUBSTITUIÇÃO BANCADA 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GRANITO CINZA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POLIDO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COZINHA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0,50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</si>
  <si>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t>SUBSTITUIÇÃO BANCADA 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GRANITO CINZA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POLIDO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COZINHA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0,45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</si>
  <si>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t xml:space="preserve">SUBSTITUIÇÃO TUBO PVC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SOLDAVEL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AGUA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FRIA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DN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25MM,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INCLUSIVE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CONEXOES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</si>
  <si>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t xml:space="preserve">SUBSTITUIÇÃO TUBO PVC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SOLDAVEL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AGUA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FRIA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DN</t>
    </r>
    <r>
      <rPr>
        <sz val="12"/>
        <color theme="1"/>
        <rFont val="Calibri"/>
        <family val="2"/>
        <scheme val="minor"/>
      </rPr>
      <t xml:space="preserve"> 50</t>
    </r>
    <r>
      <rPr>
        <sz val="11"/>
        <color rgb="FF000000"/>
        <rFont val="Arial"/>
        <family val="3"/>
        <charset val="134"/>
      </rPr>
      <t>MM,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INCLUSIVE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CONEXOES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</si>
  <si>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t>SUBSTITUIÇÃO VALVULA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DESCARGAE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INSTALACAO1.1/2"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REGISTRO,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ACABAMENTO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METAL CROMADO - FORNECIMENTO E INSTALAÇÃO</t>
    </r>
  </si>
  <si>
    <r>
      <rPr>
        <sz val="11"/>
        <color rgb="FF000000"/>
        <rFont val="Arial"/>
        <family val="3"/>
        <charset val="134"/>
      </rPr>
      <t>SUBSTITUIÇÃO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ASSENTO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SANITARIO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PLASTICO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POPULAR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FORNEC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 COLOCAÇÃO</t>
    </r>
  </si>
  <si>
    <r>
      <rPr>
        <sz val="11"/>
        <color rgb="FF000000"/>
        <rFont val="Arial"/>
        <family val="3"/>
        <charset val="134"/>
      </rPr>
      <t>CROMADO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 1/2" C/ COLUNA INCL. ACESSÓRIOS DE FIXAÇÃO FERRAGENS EM</t>
    </r>
  </si>
  <si>
    <r>
      <rPr>
        <sz val="11"/>
        <color rgb="FF000000"/>
        <rFont val="Arial"/>
        <family val="3"/>
        <charset val="134"/>
      </rPr>
      <t>SUBSTITUIÇÃO TUBO PVC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ESGOTO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PREDIAL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DN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50MM,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INCLUSIVE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CONEXOES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</si>
  <si>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rPr>
        <sz val="11"/>
        <color rgb="FF000000"/>
        <rFont val="Arial"/>
        <family val="3"/>
        <charset val="134"/>
      </rPr>
      <t>SUBSTITUIÇÃO TUBO PVC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ESGOTO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PREDIAL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DN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2"/>
        <color theme="1"/>
        <rFont val="Calibri"/>
        <family val="2"/>
        <scheme val="minor"/>
      </rPr>
      <t>100</t>
    </r>
    <r>
      <rPr>
        <sz val="11"/>
        <color rgb="FF000000"/>
        <rFont val="Arial"/>
        <family val="3"/>
        <charset val="134"/>
      </rPr>
      <t>MM,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INCLUSIVE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CONEXOES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</si>
  <si>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t>SUBSTITUÇÃO CAIXA DE INSPEÇÃO EM ALVENARIA DE TIJOLO MACIÇO 60X60X60 CM</t>
  </si>
  <si>
    <r>
      <rPr>
        <sz val="11"/>
        <color rgb="FF000000"/>
        <rFont val="Arial"/>
        <family val="3"/>
        <charset val="134"/>
      </rPr>
      <t>SUBSTITUIÇÃO ,EXECUÇÃO DE CALÇADA/RAMPAS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CONCRETO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1:3:5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(FCK=12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MPA) PREPARO MECÂNICO E= 7CM</t>
    </r>
  </si>
  <si>
    <r>
      <rPr>
        <b/>
        <sz val="11"/>
        <color rgb="FF000000"/>
        <rFont val="Arial"/>
        <family val="3"/>
        <charset val="134"/>
      </rPr>
      <t>FONTE: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Boletim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b/>
        <sz val="11"/>
        <color rgb="FF000000"/>
        <rFont val="Arial"/>
        <family val="3"/>
        <charset val="134"/>
      </rPr>
      <t>SINAPI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b/>
        <sz val="11"/>
        <color rgb="FF000000"/>
        <rFont val="Arial"/>
        <family val="3"/>
        <charset val="134"/>
      </rPr>
      <t>STEMBRO/2014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S/ DESONERAÇÃO</t>
    </r>
  </si>
  <si>
    <t>DEMOLIÇÃO DE CONCRETO SIMPLES</t>
  </si>
  <si>
    <t>M³</t>
  </si>
  <si>
    <t>M3</t>
  </si>
  <si>
    <t>74131/005</t>
  </si>
  <si>
    <t>QUADRO DE DISTRIBUICAO DE ENERGIA DE EMBUTIR, EM CHAPA METALICA, PARA 24 DISJUNTORES TERMOMAGNETICOS MONOPOLARES, COM BARRAMENTO TRIFASICO E NEUTRO, FORNECIMENTO E INSTALACAO</t>
  </si>
  <si>
    <t>74131/006</t>
  </si>
  <si>
    <t>QUADRO DE DISTRIBUICAO DE ENERGIA DE EMBUTIR, EM CHAPA METALICA, PARA 32 DISJUNTORES TERMOMAGNETICOS MONOPOLARES, COM BARRAMENTO TRIFASICO E NEUTRO, FORNECIMENTO E INSTALACAO</t>
  </si>
  <si>
    <t>74131/007</t>
  </si>
  <si>
    <t>QUADRO DE DISTRIBUICAO DE ENERGIA DE EMBUTIR, EM CHAPA METALICA, PARA 40 DISJUNTORES TERMOMAGNETICOS MONOPOLARES, COM BARRAMENTO TRIFASICO E NEUTRO, FORNECIMENTO E INSTALACAO</t>
  </si>
  <si>
    <t>DISJUNTOR TERMOMAGNETICO TRIPOLAR PADRAO NEMA (AMERICANO) 60 A 100A 240V, FORNECIMENTO E INSTALACAO</t>
  </si>
  <si>
    <t>74130/005</t>
  </si>
  <si>
    <t>74130/006</t>
  </si>
  <si>
    <t>DISJUNTOR TERMOMAGNETICO TRIPOLAR PADRAO NEMA (AMERICANO) 125 A 150 A 240V, FORNECIMENTO E INSTALACAO</t>
  </si>
  <si>
    <t>74130/003</t>
  </si>
  <si>
    <t>DISJUNTOR TERMOMAGNETICO BIPOLAR PADRAO NEMA (AMERICANO) 10 A 50A 240V, FORNECIMENTO E INSTALACAO</t>
  </si>
  <si>
    <t>DISJUNTOR TERMOMAGNETICO MONOPOLAR PADRAO NEMA (AMERICANO) 10 A 30A 240V, FORNECIMENTO E INSTALACAO</t>
  </si>
  <si>
    <t>PRODUTO</t>
  </si>
  <si>
    <t>QUANT.</t>
  </si>
  <si>
    <t>UNIDADE</t>
  </si>
  <si>
    <t>PREÇO R$ UNIT.</t>
  </si>
  <si>
    <t>PREÇO R $ TOTAL</t>
  </si>
  <si>
    <t>H</t>
  </si>
  <si>
    <t xml:space="preserve">M </t>
  </si>
  <si>
    <t>TOTAL DA COMPOSIÇÃO</t>
  </si>
  <si>
    <t>SERRALHEIRO COM ENCARGOS COMPLEMENTARES</t>
  </si>
  <si>
    <t>SERVENTE COM ENCARGOS COMPLEMENTARES</t>
  </si>
  <si>
    <t>ARGAMASSA TRAÇO 1:4 (CIMENTO E AREIA MÉDIA), PREPARO MANUAL</t>
  </si>
  <si>
    <t>TUBO GALVANIZADO D= 2"</t>
  </si>
  <si>
    <t xml:space="preserve">TOTAL </t>
  </si>
  <si>
    <t>COMPOSIÇÃO</t>
  </si>
  <si>
    <t>GRADE EM TUBO D=2" ESPAÇADOS A CADA 15 CM FORMADO QUADROS DE 2,00 X 1,80 M</t>
  </si>
  <si>
    <t>PINTURA ESMALTE FOSCO, DUAS DEMAOS, SOBRE SUPERFICIE METALICA, INCLUSO UMA DEMAO DE FUNDO ANTICORROSIVO. UTILIZACAO DE REVOLVER ( AR-COMPRIMIDO).</t>
  </si>
  <si>
    <t>74145/001</t>
  </si>
  <si>
    <t>CHUVEIRO ELETRICO COMUM CORPO PLASTICO TIPO DUCHA, FORNECIMENTO E INSTALACAO</t>
  </si>
  <si>
    <t>DUCHA HIGIENICA COM MANGUEIRA PLASTICA E REGISTRO 1/2 - LINHA POPULAR</t>
  </si>
  <si>
    <t>INSUMO - 1370</t>
  </si>
  <si>
    <t xml:space="preserve"> KIT ACESSORIOS PLASTICO P/ BANHEIRO - PAPELEIRA, SABONETEIRA E CABIDE</t>
  </si>
  <si>
    <t>INSUMO - 20266</t>
  </si>
  <si>
    <t>GUARDA-CORPO COM CORRIMAO EM TUBO DE ACO GALVANIZADO 1 1/2"</t>
  </si>
  <si>
    <t>73764/005</t>
  </si>
  <si>
    <t>PAVIMENTACAO EM BLOCOS DE CONCRETO SEXTAVADO, ESPESSURA 8CM, FCK 35MPA, ASSENTADOS SOBRE COLCHAO DE AREIA - (PATIO INTERNO HOSPITAL)</t>
  </si>
  <si>
    <t>PLANTIO DE GRAMA ESMERALDA EM ROLO</t>
  </si>
  <si>
    <t>PORTAO DE FERRO EM CHAPA GALVANIZADA PLANA 14 GSG</t>
  </si>
  <si>
    <t>RETIRADA DE ESQUADRIAS METALICAS</t>
  </si>
  <si>
    <t xml:space="preserve"> </t>
  </si>
  <si>
    <r>
      <rPr>
        <b/>
        <sz val="24"/>
        <color rgb="FF000000"/>
        <rFont val="Arial"/>
        <family val="3"/>
        <charset val="134"/>
      </rPr>
      <t>PREFEITURA</t>
    </r>
    <r>
      <rPr>
        <sz val="24"/>
        <color theme="1"/>
        <rFont val="Calibri"/>
        <family val="2"/>
        <charset val="134"/>
        <scheme val="minor"/>
      </rPr>
      <t xml:space="preserve"> </t>
    </r>
    <r>
      <rPr>
        <b/>
        <sz val="24"/>
        <color rgb="FF000000"/>
        <rFont val="Arial"/>
        <family val="3"/>
        <charset val="134"/>
      </rPr>
      <t>MUNICIPAL</t>
    </r>
    <r>
      <rPr>
        <sz val="24"/>
        <color theme="1"/>
        <rFont val="Calibri"/>
        <family val="2"/>
        <charset val="134"/>
        <scheme val="minor"/>
      </rPr>
      <t xml:space="preserve"> </t>
    </r>
    <r>
      <rPr>
        <b/>
        <sz val="24"/>
        <color rgb="FF000000"/>
        <rFont val="Arial"/>
        <family val="3"/>
        <charset val="134"/>
      </rPr>
      <t>DE</t>
    </r>
    <r>
      <rPr>
        <sz val="24"/>
        <color theme="1"/>
        <rFont val="Calibri"/>
        <family val="2"/>
        <charset val="134"/>
        <scheme val="minor"/>
      </rPr>
      <t xml:space="preserve"> </t>
    </r>
    <r>
      <rPr>
        <b/>
        <sz val="24"/>
        <color rgb="FF000000"/>
        <rFont val="Arial"/>
        <family val="3"/>
        <charset val="134"/>
      </rPr>
      <t>JACIARA</t>
    </r>
  </si>
  <si>
    <t>COBERTURA</t>
  </si>
  <si>
    <t>73931/002</t>
  </si>
  <si>
    <t>ESTRUTURA PARA TELHA ESTRUTURAL EM MADEIRA APARELHADA, ANCORADA EM LAJE OU PAREDE</t>
  </si>
  <si>
    <t>74088/001</t>
  </si>
  <si>
    <t>TELHAMENTO COM TELHA DE FIBROCIMENTO ONDULADA,ESPESSURA 6MM, INCLUSO JUNTAS DE VEDAÇÃO E ACESSÓRIOS DE FIXAÇÃO</t>
  </si>
  <si>
    <t>PISO EM GRANILITE ESPESSURA 8MM, INCLUSO JUNTAS DE DILATAÇÃO EM PLACAS</t>
  </si>
  <si>
    <t>RODAPÉ EM GRANILITE, ALTURA 10 CM</t>
  </si>
  <si>
    <t>PREFEITURA MUNICIPAL DE JACIARA</t>
  </si>
  <si>
    <t>Referência:</t>
  </si>
  <si>
    <t>READEQUAÇÃO</t>
  </si>
  <si>
    <t>Propietário: PREFEITURA MUNICIPAL DE JACIARA</t>
  </si>
  <si>
    <t>Local: HOSPITAL MUNICIPAL - JACIARA - MT</t>
  </si>
  <si>
    <t>CRONOGRAMA FÍSICO - FINANCEIRO</t>
  </si>
  <si>
    <t>ETAPA</t>
  </si>
  <si>
    <t>VALOR</t>
  </si>
  <si>
    <t>1º Mês</t>
  </si>
  <si>
    <t>%</t>
  </si>
  <si>
    <t>2º Mês</t>
  </si>
  <si>
    <t>3º Mês</t>
  </si>
  <si>
    <t>4º Mês</t>
  </si>
  <si>
    <t>5º Mês</t>
  </si>
  <si>
    <t>6º Mês</t>
  </si>
  <si>
    <t>7º Mês</t>
  </si>
  <si>
    <t>8º Mês</t>
  </si>
  <si>
    <t>Total</t>
  </si>
  <si>
    <t>REFORMA</t>
  </si>
  <si>
    <t>-</t>
  </si>
  <si>
    <t xml:space="preserve"> -</t>
  </si>
  <si>
    <t>VALOR TOTAL</t>
  </si>
  <si>
    <t>VALOR ACUMULADO</t>
  </si>
  <si>
    <t>Obra: READEQUAÇÃO HOSPITAL MUNICIPAL</t>
  </si>
  <si>
    <t>INSTALAÇÕES ELÉTRICAS - BAIXA TENSÃO</t>
  </si>
  <si>
    <t>INSTALACAO HIDRO-SANITÁRIA</t>
  </si>
  <si>
    <t>REPARO E ADEQUAÇÃO DE CALÇADAS/RAMPAS</t>
  </si>
  <si>
    <t>Data: 11/05/2015</t>
  </si>
  <si>
    <t>1.0</t>
  </si>
  <si>
    <t>1.1</t>
  </si>
  <si>
    <t>1.2</t>
  </si>
  <si>
    <t>1.3</t>
  </si>
  <si>
    <t>1.4</t>
  </si>
  <si>
    <t>2.0</t>
  </si>
  <si>
    <t>2.1</t>
  </si>
  <si>
    <t>2.2</t>
  </si>
  <si>
    <t>3.0</t>
  </si>
  <si>
    <t>3.1</t>
  </si>
  <si>
    <t>3.2</t>
  </si>
  <si>
    <t>4.0</t>
  </si>
  <si>
    <t>4.1</t>
  </si>
  <si>
    <t>4.2</t>
  </si>
  <si>
    <t>5.0</t>
  </si>
  <si>
    <t>5.1</t>
  </si>
  <si>
    <t>5.2</t>
  </si>
  <si>
    <t>5.3</t>
  </si>
  <si>
    <t>6.0</t>
  </si>
  <si>
    <t>6.1</t>
  </si>
  <si>
    <t>6.2</t>
  </si>
  <si>
    <t>6.3</t>
  </si>
  <si>
    <t>6.4</t>
  </si>
  <si>
    <t>7.0</t>
  </si>
  <si>
    <t>7.1</t>
  </si>
  <si>
    <t>7.2</t>
  </si>
  <si>
    <t>7.3</t>
  </si>
  <si>
    <t>8.0</t>
  </si>
  <si>
    <t>8.1</t>
  </si>
  <si>
    <t>8.2</t>
  </si>
  <si>
    <t>8.3</t>
  </si>
  <si>
    <t>9.0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</si>
  <si>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</si>
  <si>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</si>
  <si>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</si>
  <si>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</si>
  <si>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</si>
  <si>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</si>
  <si>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</si>
  <si>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</si>
  <si>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</si>
  <si>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</si>
  <si>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</si>
  <si>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</si>
  <si>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</si>
  <si>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</si>
  <si>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</si>
  <si>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</si>
  <si>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</si>
  <si>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10.0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</si>
  <si>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</si>
  <si>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</si>
  <si>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</si>
  <si>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</si>
  <si>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</si>
  <si>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</si>
  <si>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</si>
  <si>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</si>
  <si>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</si>
  <si>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</si>
  <si>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</si>
  <si>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</si>
  <si>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</si>
  <si>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</si>
  <si>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</si>
  <si>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</si>
  <si>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</si>
  <si>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</si>
  <si>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</si>
  <si>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11.0</t>
  </si>
  <si>
    <t>11.1</t>
  </si>
  <si>
    <t>11.2</t>
  </si>
  <si>
    <t>11.3</t>
  </si>
  <si>
    <t>11.4</t>
  </si>
  <si>
    <t>11.5</t>
  </si>
  <si>
    <t>11.6</t>
  </si>
  <si>
    <t>10.19.1</t>
  </si>
  <si>
    <t>ENGATE OU RABICHO FLEXIVEL EM METAL CROMADO 1/2" x 30CM</t>
  </si>
  <si>
    <t>10.19.2</t>
  </si>
  <si>
    <t>TORNEIRA CROMADA DE MESA, 1/2" OU 3/4", PARA LAVATÓRIO, PADRÃO POPULAR- FORNECIMENTO E INSTALAÇÃO. AF_12/2013</t>
  </si>
  <si>
    <t>ASSENTO SANITARIO DE PLASTICO, TIPO CONVENCIONAL</t>
  </si>
  <si>
    <t>INSUMO - 377</t>
  </si>
  <si>
    <t xml:space="preserve">INSUMO - 11683 </t>
  </si>
  <si>
    <t>TOTAL DA COMPOSIÇÃO/M²</t>
  </si>
  <si>
    <t>ITEM (11.5) - COMPOSIÇÃO GRADE EM TUBO D=2" ESPAÇADOS A CADA 15 CM FORMANDO QUADRO DE 2,00 X 1,80 M - (M²) - (SIMILAR AO CÓDIGO 73932/001 - UTILIZADO COMO BASE PARA NOVA COMPOSIÇÃO)</t>
  </si>
  <si>
    <t>10.13.1</t>
  </si>
  <si>
    <t>ENCANADOR</t>
  </si>
  <si>
    <t>(C) 88316</t>
  </si>
  <si>
    <t>SERVENTE</t>
  </si>
  <si>
    <t>(I) 00001380</t>
  </si>
  <si>
    <t>CIMENTO BRANCO</t>
  </si>
  <si>
    <t>KG</t>
  </si>
  <si>
    <t>(I) 00004351</t>
  </si>
  <si>
    <t>PARAFUSO</t>
  </si>
  <si>
    <t>(I) 00010426</t>
  </si>
  <si>
    <t>LAVATÓRIO C/ COLUNA</t>
  </si>
  <si>
    <t>(C) 88267</t>
  </si>
  <si>
    <t xml:space="preserve">COMPOSIÇÃO DO ITEM (10.13.1) - LAVATÓRIO COM COLUNA </t>
  </si>
  <si>
    <t>COMPOSIÇÃO DO ITEM (10.13.2) - ENGATE FLEXIVEL</t>
  </si>
  <si>
    <t>(I) 00003146</t>
  </si>
  <si>
    <t>FITA VEDA ROSCA</t>
  </si>
  <si>
    <t>(I) 00011683</t>
  </si>
  <si>
    <t>ENGATE FLEXIVEL</t>
  </si>
  <si>
    <t>10.13.2</t>
  </si>
  <si>
    <t>LAVATÓRIO COM COLUNA</t>
  </si>
  <si>
    <t>ENGATE FLEXÍVEL</t>
  </si>
  <si>
    <t>10.13.3</t>
  </si>
  <si>
    <t>SIFÃO DO TIPO FLEXÍVEL EM PVC 3/4" X 1.1/2" - FORNECIMENTO E INSTALAÇÃO. AF_12/2013</t>
  </si>
  <si>
    <t>10.13.4</t>
  </si>
  <si>
    <t>(I) 00006158</t>
  </si>
  <si>
    <t>VALVULA EM PLASTICO BRANCO PARA LAVATORIO 1 ", SEM UNHO, COM LADRAO</t>
  </si>
  <si>
    <t>(I) 00034680</t>
  </si>
  <si>
    <t>12.0</t>
  </si>
  <si>
    <t>ACESSIBILIDADE</t>
  </si>
  <si>
    <t>12.1</t>
  </si>
  <si>
    <t>PISO PODOTATIL DE CONCRETO - DIRECIONAL E ALERTA, *40 X 40 X 2,5*CM</t>
  </si>
  <si>
    <t>(I) 00036178</t>
  </si>
  <si>
    <t>12.2</t>
  </si>
  <si>
    <t>PINTURA ACRILICA PARA SINALIZAÇÃO DE VAGA PARA PORTADOR DE NECESSIDADES ESPECIAIS</t>
  </si>
  <si>
    <t>12.3</t>
  </si>
  <si>
    <t>PINTURA ACRILICA DE SINALIZAÇÃO DE FAIXAS DE VAGA PARA PORTADOR DE NECESSIDADES ESPECIAIS</t>
  </si>
  <si>
    <r>
      <rPr>
        <b/>
        <sz val="36"/>
        <color rgb="FF000000"/>
        <rFont val="Arial"/>
        <family val="3"/>
        <charset val="134"/>
      </rPr>
      <t>PREFEITURA</t>
    </r>
    <r>
      <rPr>
        <sz val="36"/>
        <color theme="1"/>
        <rFont val="Calibri"/>
        <family val="2"/>
        <charset val="134"/>
        <scheme val="minor"/>
      </rPr>
      <t xml:space="preserve"> </t>
    </r>
    <r>
      <rPr>
        <b/>
        <sz val="36"/>
        <color rgb="FF000000"/>
        <rFont val="Arial"/>
        <family val="3"/>
        <charset val="134"/>
      </rPr>
      <t>MUNICIPAL</t>
    </r>
    <r>
      <rPr>
        <sz val="36"/>
        <color theme="1"/>
        <rFont val="Calibri"/>
        <family val="2"/>
        <charset val="134"/>
        <scheme val="minor"/>
      </rPr>
      <t xml:space="preserve"> </t>
    </r>
    <r>
      <rPr>
        <b/>
        <sz val="36"/>
        <color rgb="FF000000"/>
        <rFont val="Arial"/>
        <family val="3"/>
        <charset val="134"/>
      </rPr>
      <t>DE</t>
    </r>
    <r>
      <rPr>
        <sz val="36"/>
        <color theme="1"/>
        <rFont val="Calibri"/>
        <family val="2"/>
        <charset val="134"/>
        <scheme val="minor"/>
      </rPr>
      <t xml:space="preserve"> </t>
    </r>
    <r>
      <rPr>
        <b/>
        <sz val="36"/>
        <color rgb="FF000000"/>
        <rFont val="Arial"/>
        <family val="3"/>
        <charset val="134"/>
      </rPr>
      <t>JACIARA</t>
    </r>
  </si>
  <si>
    <t>12.4</t>
  </si>
  <si>
    <t>PLACA DE OBRA EM CHAPA DE ACO GALVANIZADO</t>
  </si>
  <si>
    <t xml:space="preserve">RESPONSÁVEL TÉCNICO:AMARILDO TICIANEL     </t>
  </si>
  <si>
    <t>CREA Nº :5530/D - MT/RNP:120.506.8414</t>
  </si>
  <si>
    <t>ART Nº : 2294584</t>
  </si>
  <si>
    <r>
      <rPr>
        <b/>
        <sz val="11"/>
        <color rgb="FF000000"/>
        <rFont val="Arial"/>
        <family val="3"/>
        <charset val="134"/>
      </rPr>
      <t>FONTE: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Boletim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b/>
        <sz val="11"/>
        <color rgb="FF000000"/>
        <rFont val="Arial"/>
        <family val="3"/>
        <charset val="134"/>
      </rPr>
      <t>SINAPI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 DEZEMBRO</t>
    </r>
    <r>
      <rPr>
        <b/>
        <sz val="11"/>
        <color rgb="FF000000"/>
        <rFont val="Arial"/>
        <family val="3"/>
        <charset val="134"/>
      </rPr>
      <t>/2014</t>
    </r>
    <r>
      <rPr>
        <sz val="11"/>
        <color theme="1"/>
        <rFont val="Calibri"/>
        <family val="2"/>
        <charset val="134"/>
        <scheme val="minor"/>
      </rPr>
      <t xml:space="preserve">  -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</t>
    </r>
    <r>
      <rPr>
        <b/>
        <sz val="11"/>
        <color rgb="FF000000"/>
        <rFont val="Arial"/>
        <family val="3"/>
        <charset val="134"/>
      </rPr>
      <t>/ DESONERAÇÃO</t>
    </r>
  </si>
  <si>
    <t>( c ) - 88316</t>
  </si>
  <si>
    <t>( c ) - 88315</t>
  </si>
  <si>
    <t>( c ) - 88631</t>
  </si>
  <si>
    <t>PREÇO UNITÁRIO SEM BDI</t>
  </si>
  <si>
    <t>PREÇO UNITÁRIO COM BDI</t>
  </si>
  <si>
    <t xml:space="preserve">INSUMO - 00011683 </t>
  </si>
  <si>
    <t>( I )- 00007696</t>
  </si>
  <si>
    <t>LUMINARIA GLOBO VIDRO LEITOSO/PLAFONIER/BOCAL/LAMPADA 100W</t>
  </si>
  <si>
    <r>
      <rPr>
        <b/>
        <sz val="11"/>
        <color rgb="FF000000"/>
        <rFont val="Arial"/>
        <family val="3"/>
        <charset val="134"/>
      </rPr>
      <t>FONTE: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Boletim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b/>
        <sz val="11"/>
        <color rgb="FF000000"/>
        <rFont val="Arial"/>
        <family val="3"/>
        <charset val="134"/>
      </rPr>
      <t>SINAPI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b/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(</t>
    </r>
    <r>
      <rPr>
        <b/>
        <sz val="11"/>
        <color theme="1"/>
        <rFont val="Arial"/>
        <family val="2"/>
      </rPr>
      <t>DATA DE PREÇO)</t>
    </r>
    <r>
      <rPr>
        <sz val="11"/>
        <color theme="1"/>
        <rFont val="Calibri"/>
        <family val="2"/>
        <charset val="134"/>
        <scheme val="minor"/>
      </rPr>
      <t xml:space="preserve"> -  </t>
    </r>
    <r>
      <rPr>
        <b/>
        <sz val="11"/>
        <color rgb="FF000000"/>
        <rFont val="Arial"/>
        <family val="3"/>
        <charset val="134"/>
      </rPr>
      <t>SETEMBRO/2014</t>
    </r>
    <r>
      <rPr>
        <sz val="11"/>
        <color theme="1"/>
        <rFont val="Calibri"/>
        <family val="2"/>
        <charset val="134"/>
        <scheme val="minor"/>
      </rPr>
      <t xml:space="preserve">  -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</t>
    </r>
    <r>
      <rPr>
        <b/>
        <sz val="11"/>
        <color rgb="FF000000"/>
        <rFont val="Arial"/>
        <family val="3"/>
        <charset val="134"/>
      </rPr>
      <t>/ DESONERAÇÃO</t>
    </r>
  </si>
  <si>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REVESTIMENTO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CERÂMICO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PAREDES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INTERNAS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PLACAS</t>
    </r>
  </si>
  <si>
    <t>MASSA ÚNICA, PARA RECEBIMENTO DE PINTURA, EM ARGAMASSA TRAÇO 1:2:8, PREPARO MECÂNICO COM BETONEIRA 400L, APLICADA MANUALMENTE EM FACES INTERNAS DE PAREDES DE AMBIENTES COM ÁREA MENOR QUE 10M2, ESPESSURA DE 20MM, COM EXECUÇÃO DE TALISCAS. AF_06/2014</t>
  </si>
  <si>
    <t xml:space="preserve"> LASTRO DE CONCRETO TRAÇO 1:3:5 ESPESSURA 5CM, PREPARO MECÂNICO</t>
  </si>
  <si>
    <t>PISO EM GRANILITE, MARMORITE OU GRANITINA ESPESSURA 8 MM, INCLUSO JUNTAS DE DILATACAO PLASTICAS</t>
  </si>
  <si>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REVESTIMENTO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CERÂMICO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PISO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PLACAS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TIPO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GRÊS</t>
    </r>
    <r>
      <rPr>
        <sz val="11"/>
        <color theme="1"/>
        <rFont val="Calibri"/>
        <family val="2"/>
        <charset val="134"/>
        <scheme val="minor"/>
      </rPr>
      <t xml:space="preserve">  </t>
    </r>
    <r>
      <rPr>
        <sz val="11"/>
        <color rgb="FF000000"/>
        <rFont val="Arial"/>
        <family val="3"/>
        <charset val="134"/>
      </rPr>
      <t>DE DIMENSÕES 45X45 CM APLICADA EM AMBIENTES DE ÁREA MENOR QUE 5 M² AF 06/2014</t>
    </r>
  </si>
  <si>
    <r>
      <rPr>
        <sz val="11"/>
        <color rgb="FF000000"/>
        <rFont val="Arial"/>
        <family val="3"/>
        <charset val="134"/>
      </rPr>
      <t xml:space="preserve"> VIDRO TEMPERADO INCOLOR ESPESSURA 8 MM, FORNECIMENTO E INSTALACAO,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INCLUSIVE MASSA PARA VEDAÇÃO</t>
    </r>
  </si>
  <si>
    <r>
      <rPr>
        <sz val="11"/>
        <color rgb="FF000000"/>
        <rFont val="Arial"/>
        <family val="3"/>
        <charset val="134"/>
      </rPr>
      <t>SOLEIRA/PINGADEIRA EM MARMORITE LARGURA 15 CM SOBRE ARGAMASSA TRAÇO 1:4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(CIMENTO 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AREIA)</t>
    </r>
    <r>
      <rPr>
        <sz val="11"/>
        <color theme="1"/>
        <rFont val="Calibri"/>
        <family val="2"/>
        <charset val="134"/>
        <scheme val="minor"/>
      </rPr>
      <t xml:space="preserve">  </t>
    </r>
  </si>
  <si>
    <r>
      <rPr>
        <sz val="11"/>
        <color rgb="FF000000"/>
        <rFont val="Arial"/>
        <family val="3"/>
        <charset val="134"/>
      </rPr>
      <t xml:space="preserve">CABO DE COBRE ISOLADO PVC RESISTENTE A CHAMA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450/750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2,5 MM²  FORNECIMENTO E INSTALAÇÃO</t>
    </r>
  </si>
  <si>
    <r>
      <rPr>
        <sz val="11"/>
        <color rgb="FF000000"/>
        <rFont val="Arial"/>
        <family val="3"/>
        <charset val="134"/>
      </rPr>
      <t xml:space="preserve">CABO DE COBRE ISOLADO PVC RESISTENTE A CHAMA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450/750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3"/>
        <color theme="1"/>
        <rFont val="Calibri"/>
        <family val="2"/>
        <scheme val="minor"/>
      </rPr>
      <t>4</t>
    </r>
    <r>
      <rPr>
        <sz val="11"/>
        <color rgb="FF000000"/>
        <rFont val="Arial"/>
        <family val="3"/>
        <charset val="134"/>
      </rPr>
      <t xml:space="preserve"> MM²  FORNECIMENTO E INSTALAÇÃO</t>
    </r>
  </si>
  <si>
    <r>
      <rPr>
        <sz val="11"/>
        <color rgb="FF000000"/>
        <rFont val="Arial"/>
        <family val="3"/>
        <charset val="134"/>
      </rPr>
      <t xml:space="preserve"> CABO DE COBRE ISOLADO PVC RESISTENTE A CHAMA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450/750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2"/>
        <color theme="1"/>
        <rFont val="Calibri"/>
        <family val="2"/>
        <charset val="134"/>
        <scheme val="minor"/>
      </rPr>
      <t>6</t>
    </r>
    <r>
      <rPr>
        <sz val="12"/>
        <color rgb="FF000000"/>
        <rFont val="Arial"/>
        <family val="3"/>
        <charset val="134"/>
      </rPr>
      <t xml:space="preserve"> </t>
    </r>
    <r>
      <rPr>
        <sz val="11"/>
        <color rgb="FF000000"/>
        <rFont val="Arial"/>
        <family val="3"/>
        <charset val="134"/>
      </rPr>
      <t>MM²  FORNECIMENTO E INSTALAÇÃO</t>
    </r>
  </si>
  <si>
    <r>
      <rPr>
        <sz val="11"/>
        <color rgb="FF000000"/>
        <rFont val="Arial"/>
        <family val="3"/>
        <charset val="134"/>
      </rPr>
      <t xml:space="preserve"> CABO DE COBRE ISOLADO PVC RESISTENTE A CHAMA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450/750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2"/>
        <color theme="1"/>
        <rFont val="Calibri"/>
        <family val="2"/>
        <charset val="134"/>
        <scheme val="minor"/>
      </rPr>
      <t xml:space="preserve">10 </t>
    </r>
    <r>
      <rPr>
        <sz val="11"/>
        <color rgb="FF000000"/>
        <rFont val="Arial"/>
        <family val="3"/>
        <charset val="134"/>
      </rPr>
      <t>MM²  FORNECIMENTO E INSTALAÇÃO</t>
    </r>
  </si>
  <si>
    <r>
      <rPr>
        <sz val="11"/>
        <color rgb="FF000000"/>
        <rFont val="Arial"/>
        <family val="3"/>
        <charset val="134"/>
      </rPr>
      <t xml:space="preserve"> CABO DE COBRE ISOLADO PVC RESISTENTE A CHAMA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450/750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2"/>
        <color theme="1"/>
        <rFont val="Calibri"/>
        <family val="2"/>
        <charset val="134"/>
        <scheme val="minor"/>
      </rPr>
      <t xml:space="preserve">16 </t>
    </r>
    <r>
      <rPr>
        <sz val="11"/>
        <color rgb="FF000000"/>
        <rFont val="Arial"/>
        <family val="3"/>
        <charset val="134"/>
      </rPr>
      <t>MM²  FORNECIMENTO E INSTALAÇÃO</t>
    </r>
  </si>
  <si>
    <r>
      <rPr>
        <sz val="11"/>
        <color rgb="FF000000"/>
        <rFont val="Arial"/>
        <family val="3"/>
        <charset val="134"/>
      </rPr>
      <t>ESPELHO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PLASTICO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4X2"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FORNECIMENTO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INSTALACAO</t>
    </r>
  </si>
  <si>
    <r>
      <rPr>
        <sz val="11"/>
        <color theme="1"/>
        <rFont val="Calibri"/>
        <family val="2"/>
        <charset val="134"/>
        <scheme val="minor"/>
      </rPr>
      <t xml:space="preserve">   </t>
    </r>
    <r>
      <rPr>
        <sz val="11"/>
        <color rgb="FF000000"/>
        <rFont val="Arial"/>
        <family val="3"/>
        <charset val="134"/>
      </rPr>
      <t>TOMADA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EMBUTIR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2P+T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10A/250V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C/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PLACA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FORNECIMENTO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 INSTALAÇÃO</t>
    </r>
  </si>
  <si>
    <r>
      <t xml:space="preserve"> INTERRUPTOR SIMPLES COM</t>
    </r>
    <r>
      <rPr>
        <sz val="11"/>
        <color theme="1"/>
        <rFont val="Arial"/>
        <family val="2"/>
      </rPr>
      <t xml:space="preserve"> 1 TOMADA UNIVERSAL CONJUGADOS COM PLACA -FORNECIMENTO E INSTALAÇÃO</t>
    </r>
  </si>
  <si>
    <r>
      <t xml:space="preserve"> ELETRODUTO 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PVC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FLEXIVEL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CORRUGADO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DN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20MM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(3/4")-FORNECIMENTO E INSTALAÇÃO</t>
    </r>
  </si>
  <si>
    <r>
      <t xml:space="preserve"> BANCADA 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GRANITO CINZA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POLIDO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COZINHA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0,60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</si>
  <si>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t xml:space="preserve"> BANCADA 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GRANITO CINZA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POLIDO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COZINHA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0,50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</si>
  <si>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t xml:space="preserve"> BANCADA 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GRANITO CINZA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POLIDO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PARA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COZINHA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0,45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</si>
  <si>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t xml:space="preserve">TUBO PVC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SOLDAVEL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AGUA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FRIA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DN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25MM,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INCLUSIVE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CONEXOES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</si>
  <si>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t xml:space="preserve"> TUBO PVC 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SOLDAVEL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AGUA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FRIA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DN</t>
    </r>
    <r>
      <rPr>
        <sz val="12"/>
        <color theme="1"/>
        <rFont val="Calibri"/>
        <family val="2"/>
        <scheme val="minor"/>
      </rPr>
      <t xml:space="preserve"> 50</t>
    </r>
    <r>
      <rPr>
        <sz val="11"/>
        <color rgb="FF000000"/>
        <rFont val="Arial"/>
        <family val="3"/>
        <charset val="134"/>
      </rPr>
      <t>MM,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INCLUSIVE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CONEXOES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</si>
  <si>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VASO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SANITARIO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SIFONADO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LOUÇA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BRANCA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PADRAO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POPULAR,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</si>
  <si>
    <r>
      <t xml:space="preserve"> VALVULA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DESCARGAE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INSTALACAO1.1/2"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REGISTRO,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ACABAMENTO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METAL CROMADO - FORNECIMENTO E INSTALAÇÃO</t>
    </r>
  </si>
  <si>
    <t>INSUMO - (00000377)</t>
  </si>
  <si>
    <t>INSUMO - (00020266)</t>
  </si>
  <si>
    <t>INSUMO - (00001370)</t>
  </si>
  <si>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CUBA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EMBUTIR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AÇO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INOXIDÁVEL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MÉDIA,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VÁLVULA</t>
    </r>
  </si>
  <si>
    <r>
      <rPr>
        <sz val="11"/>
        <color rgb="FF000000"/>
        <rFont val="Arial"/>
        <family val="3"/>
        <charset val="134"/>
      </rPr>
      <t xml:space="preserve"> TUBO PVC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ESGOTO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PREDIAL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DN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50MM,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INCLUSIVE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CONEXOES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</si>
  <si>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rPr>
        <sz val="11"/>
        <color rgb="FF000000"/>
        <rFont val="Arial"/>
        <family val="3"/>
        <charset val="134"/>
      </rPr>
      <t>TUBO PVC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ESGOTO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PREDIAL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DN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2"/>
        <color theme="1"/>
        <rFont val="Calibri"/>
        <family val="2"/>
        <scheme val="minor"/>
      </rPr>
      <t>100</t>
    </r>
    <r>
      <rPr>
        <sz val="11"/>
        <color rgb="FF000000"/>
        <rFont val="Arial"/>
        <family val="3"/>
        <charset val="134"/>
      </rPr>
      <t>MM,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INCLUSIVE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CONEXOES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 FORNECIMENTO E INSTALAÇÃO</t>
    </r>
  </si>
  <si>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CAIXA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SIFONADA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PVC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100X100X50MM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SIMPLES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-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FORNECIMENTO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</t>
    </r>
  </si>
  <si>
    <t xml:space="preserve"> CAIXA DE INSPEÇÃO EM ALVENARIA DE TIJOLO MACIÇO 60X60X60 CM</t>
  </si>
  <si>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REGISTRO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GAVETA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1.1/2"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CANOPLA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ACABAMENTO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CROMADO</t>
    </r>
  </si>
  <si>
    <r>
      <rPr>
        <sz val="11"/>
        <color rgb="FF000000"/>
        <rFont val="Arial"/>
        <family val="3"/>
        <charset val="134"/>
      </rPr>
      <t>EXECUÇÃO DE CALÇADA/RAMPAS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EM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CONCRETO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1:3:5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(FCK=12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Arial"/>
        <family val="3"/>
        <charset val="134"/>
      </rPr>
      <t>MPA) PREPARO MECÂNICO E= 7CM</t>
    </r>
  </si>
  <si>
    <t>PINTURA ACRILICA DE FAIXAS PARA SINALIZAÇÃO DE VAGAS PARA PORTADORES DE NECESSIDADES ESPECIAIS</t>
  </si>
  <si>
    <t xml:space="preserve">CHAPISCO APLICADO TANTO EM PILARES E VIGAS DE CONCRETO COMO EM ALVENARIAS DE PAREDES INTERNAS, COM COLHER DE PEDREIRO. ARGAMASSA TRAÇO 1:3 COM PREPARO EM BETONEIRA 400L. AF_06/2014 </t>
  </si>
  <si>
    <t>VIDRO TEMPERADO INCOLOR, ESPESSURA 10MM, FORNECIMENTO E INSTALACAO, INCLUSIVE MASSA PARA VEDACAO</t>
  </si>
  <si>
    <t>M²</t>
  </si>
  <si>
    <t>INSUMO - 00003104</t>
  </si>
  <si>
    <t>JOGO DE FERRAGENS CROMADAS P/ PORTA DE VIDRO TEMPERADO, UMA FOLHA COMPOSTA: DOBRADICA SUPERIOR (101) E INFERIOR (103),TRINCO (502), FECHADURA (520),CONTRA FECHADURA (531),COM CAPUCHINHO</t>
  </si>
  <si>
    <t>INSUMO - 00011523</t>
  </si>
  <si>
    <t>PUXADOR CONCHA LATAO CROMADO OU POLIDO P/ PORTA/JAN CORRER - 3 X 9CM</t>
  </si>
  <si>
    <t>7.4</t>
  </si>
  <si>
    <t>7.5</t>
  </si>
  <si>
    <t>INSUMO - 00020241</t>
  </si>
  <si>
    <t>JOGO DE FERRAGEM P/ JANELA CORRER EM LATAO CROMADO- TRILHO, RODIZIO, TRINCOS</t>
  </si>
  <si>
    <t>INSUMO - 00034723</t>
  </si>
  <si>
    <t>PLACA DE SINALIZACAO EM CHAPA DE ACO COM PINTURA REFLETIVA CHAPA 16 - (PLACA ESTACIONAMENTO PARA PORTADOR  DE NECESSIDADES ESPECIAIS)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</si>
</sst>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"/>
    <numFmt numFmtId="165" formatCode="0.0000"/>
    <numFmt numFmtId="166" formatCode="00000###"/>
    <numFmt numFmtId="167" formatCode="000#####"/>
  </numFmts>
  <fonts count="49">
    <font>
      <sz val="11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sz val="11"/>
      <color rgb="FF000000"/>
      <name val="Calibri"/>
      <family val="3"/>
      <charset val="134"/>
    </font>
    <font>
      <b/>
      <sz val="11"/>
      <color rgb="FF000000"/>
      <name val="Arial"/>
      <family val="3"/>
      <charset val="134"/>
    </font>
    <font>
      <sz val="11"/>
      <color rgb="FF000000"/>
      <name val="Arial"/>
      <family val="3"/>
      <charset val="134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rgb="FF000000"/>
      <name val="Arial"/>
      <family val="3"/>
      <charset val="134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Calibri"/>
      <family val="3"/>
      <charset val="134"/>
    </font>
    <font>
      <sz val="14"/>
      <color rgb="FF000000"/>
      <name val="Calibri"/>
      <family val="3"/>
      <charset val="134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555555"/>
      <name val="Arial"/>
      <family val="2"/>
    </font>
    <font>
      <b/>
      <sz val="10"/>
      <color rgb="FF555555"/>
      <name val="Arial"/>
      <family val="2"/>
    </font>
    <font>
      <sz val="24"/>
      <color rgb="FF000000"/>
      <name val="Calibri"/>
      <family val="3"/>
      <charset val="134"/>
    </font>
    <font>
      <b/>
      <sz val="24"/>
      <color rgb="FF000000"/>
      <name val="Arial"/>
      <family val="3"/>
      <charset val="134"/>
    </font>
    <font>
      <sz val="24"/>
      <color theme="1"/>
      <name val="Calibri"/>
      <family val="2"/>
      <charset val="134"/>
      <scheme val="minor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2"/>
      <name val="Arial"/>
      <family val="2"/>
    </font>
    <font>
      <sz val="10"/>
      <name val="Helv"/>
      <charset val="204"/>
    </font>
    <font>
      <sz val="11"/>
      <name val="Helv"/>
      <charset val="204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sz val="36"/>
      <color rgb="FF000000"/>
      <name val="Calibri"/>
      <family val="3"/>
      <charset val="134"/>
    </font>
    <font>
      <b/>
      <sz val="36"/>
      <color rgb="FF000000"/>
      <name val="Arial"/>
      <family val="3"/>
      <charset val="134"/>
    </font>
    <font>
      <sz val="36"/>
      <color theme="1"/>
      <name val="Calibri"/>
      <family val="2"/>
      <charset val="134"/>
      <scheme val="minor"/>
    </font>
    <font>
      <b/>
      <sz val="14"/>
      <name val="Arial"/>
      <family val="2"/>
    </font>
    <font>
      <sz val="14"/>
      <name val="Helv"/>
      <charset val="204"/>
    </font>
    <font>
      <b/>
      <sz val="16"/>
      <name val="Arial"/>
      <family val="2"/>
    </font>
    <font>
      <sz val="16"/>
      <name val="Helv"/>
      <charset val="204"/>
    </font>
    <font>
      <b/>
      <sz val="55"/>
      <name val="Arial"/>
      <family val="2"/>
    </font>
    <font>
      <sz val="11"/>
      <name val="Calibri"/>
      <family val="3"/>
      <charset val="134"/>
    </font>
    <font>
      <sz val="11"/>
      <name val="Arial"/>
      <family val="3"/>
      <charset val="134"/>
    </font>
    <font>
      <sz val="14"/>
      <name val="Calibri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rgb="FFC0C0C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25" fillId="0" borderId="0" applyFont="0" applyFill="0" applyBorder="0" applyAlignment="0" applyProtection="0"/>
  </cellStyleXfs>
  <cellXfs count="398"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6" borderId="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4" fontId="3" fillId="6" borderId="6" xfId="0" applyNumberFormat="1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4" fontId="4" fillId="0" borderId="6" xfId="0" applyNumberFormat="1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4" fontId="3" fillId="0" borderId="6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2" fillId="8" borderId="7" xfId="0" applyFont="1" applyFill="1" applyBorder="1" applyAlignment="1">
      <alignment horizontal="left" vertical="top"/>
    </xf>
    <xf numFmtId="0" fontId="2" fillId="8" borderId="8" xfId="0" applyFont="1" applyFill="1" applyBorder="1" applyAlignment="1">
      <alignment horizontal="left" vertical="top"/>
    </xf>
    <xf numFmtId="4" fontId="3" fillId="8" borderId="9" xfId="0" applyNumberFormat="1" applyFont="1" applyFill="1" applyBorder="1" applyAlignment="1">
      <alignment horizontal="left" vertical="top"/>
    </xf>
    <xf numFmtId="0" fontId="2" fillId="9" borderId="5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/>
    </xf>
    <xf numFmtId="0" fontId="2" fillId="9" borderId="6" xfId="0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left" wrapText="1"/>
    </xf>
    <xf numFmtId="0" fontId="0" fillId="0" borderId="0" xfId="0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justify"/>
    </xf>
    <xf numFmtId="0" fontId="15" fillId="6" borderId="1" xfId="0" applyFont="1" applyFill="1" applyBorder="1" applyAlignment="1">
      <alignment horizontal="center" vertical="justify"/>
    </xf>
    <xf numFmtId="0" fontId="15" fillId="6" borderId="1" xfId="0" applyFont="1" applyFill="1" applyBorder="1" applyAlignment="1">
      <alignment wrapText="1"/>
    </xf>
    <xf numFmtId="0" fontId="0" fillId="6" borderId="1" xfId="0" applyFill="1" applyBorder="1" applyAlignment="1"/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/>
    <xf numFmtId="0" fontId="0" fillId="6" borderId="1" xfId="0" applyFill="1" applyBorder="1" applyAlignment="1">
      <alignment wrapText="1"/>
    </xf>
    <xf numFmtId="165" fontId="0" fillId="6" borderId="1" xfId="0" applyNumberFormat="1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/>
    <xf numFmtId="0" fontId="14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4" fontId="0" fillId="0" borderId="0" xfId="0" applyNumberFormat="1" applyFont="1" applyAlignment="1">
      <alignment horizontal="left" vertical="top"/>
    </xf>
    <xf numFmtId="0" fontId="0" fillId="0" borderId="1" xfId="0" applyBorder="1" applyAlignment="1"/>
    <xf numFmtId="0" fontId="15" fillId="6" borderId="1" xfId="0" applyFont="1" applyFill="1" applyBorder="1" applyAlignment="1">
      <alignment horizontal="center" vertical="justify" wrapText="1"/>
    </xf>
    <xf numFmtId="0" fontId="0" fillId="6" borderId="1" xfId="0" applyFill="1" applyBorder="1" applyAlignment="1">
      <alignment horizontal="left"/>
    </xf>
    <xf numFmtId="2" fontId="14" fillId="6" borderId="1" xfId="0" applyNumberFormat="1" applyFont="1" applyFill="1" applyBorder="1" applyAlignment="1"/>
    <xf numFmtId="4" fontId="14" fillId="6" borderId="1" xfId="0" applyNumberFormat="1" applyFont="1" applyFill="1" applyBorder="1" applyAlignment="1"/>
    <xf numFmtId="0" fontId="0" fillId="6" borderId="1" xfId="0" applyFill="1" applyBorder="1" applyAlignment="1">
      <alignment horizontal="left" vertical="center"/>
    </xf>
    <xf numFmtId="0" fontId="14" fillId="0" borderId="1" xfId="0" applyFont="1" applyFill="1" applyBorder="1" applyAlignment="1"/>
    <xf numFmtId="0" fontId="14" fillId="6" borderId="1" xfId="0" applyFont="1" applyFill="1" applyBorder="1" applyAlignment="1"/>
    <xf numFmtId="0" fontId="14" fillId="6" borderId="1" xfId="0" applyFont="1" applyFill="1" applyBorder="1" applyAlignment="1">
      <alignment vertical="justify"/>
    </xf>
    <xf numFmtId="0" fontId="14" fillId="6" borderId="1" xfId="0" applyFont="1" applyFill="1" applyBorder="1" applyAlignment="1">
      <alignment vertical="justify" wrapText="1"/>
    </xf>
    <xf numFmtId="0" fontId="20" fillId="2" borderId="3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2" fontId="4" fillId="5" borderId="1" xfId="0" applyNumberFormat="1" applyFont="1" applyFill="1" applyBorder="1" applyAlignment="1">
      <alignment horizontal="left" vertical="top"/>
    </xf>
    <xf numFmtId="2" fontId="3" fillId="6" borderId="1" xfId="0" applyNumberFormat="1" applyFont="1" applyFill="1" applyBorder="1" applyAlignment="1">
      <alignment horizontal="left" vertical="top" wrapText="1"/>
    </xf>
    <xf numFmtId="2" fontId="2" fillId="9" borderId="1" xfId="0" applyNumberFormat="1" applyFont="1" applyFill="1" applyBorder="1" applyAlignment="1">
      <alignment horizontal="left" vertical="top"/>
    </xf>
    <xf numFmtId="2" fontId="2" fillId="7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2" fontId="0" fillId="0" borderId="0" xfId="0" applyNumberFormat="1" applyFont="1" applyAlignment="1">
      <alignment horizontal="left" vertical="top"/>
    </xf>
    <xf numFmtId="2" fontId="2" fillId="2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center"/>
    </xf>
    <xf numFmtId="2" fontId="2" fillId="8" borderId="8" xfId="0" applyNumberFormat="1" applyFont="1" applyFill="1" applyBorder="1" applyAlignment="1">
      <alignment horizontal="left" vertical="top"/>
    </xf>
    <xf numFmtId="2" fontId="0" fillId="0" borderId="0" xfId="0" applyNumberFormat="1" applyFont="1" applyFill="1" applyAlignment="1">
      <alignment horizontal="left" vertical="top"/>
    </xf>
    <xf numFmtId="4" fontId="2" fillId="2" borderId="3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4" fontId="4" fillId="4" borderId="1" xfId="0" applyNumberFormat="1" applyFont="1" applyFill="1" applyBorder="1" applyAlignment="1">
      <alignment horizontal="left" vertical="top"/>
    </xf>
    <xf numFmtId="4" fontId="3" fillId="3" borderId="1" xfId="0" applyNumberFormat="1" applyFont="1" applyFill="1" applyBorder="1" applyAlignment="1">
      <alignment horizontal="left" vertical="top"/>
    </xf>
    <xf numFmtId="4" fontId="2" fillId="9" borderId="1" xfId="0" applyNumberFormat="1" applyFont="1" applyFill="1" applyBorder="1" applyAlignment="1">
      <alignment horizontal="left" vertical="top"/>
    </xf>
    <xf numFmtId="4" fontId="2" fillId="7" borderId="1" xfId="0" applyNumberFormat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left" vertical="top"/>
    </xf>
    <xf numFmtId="4" fontId="3" fillId="6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vertical="top"/>
    </xf>
    <xf numFmtId="4" fontId="0" fillId="0" borderId="1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center"/>
    </xf>
    <xf numFmtId="4" fontId="2" fillId="8" borderId="8" xfId="0" applyNumberFormat="1" applyFont="1" applyFill="1" applyBorder="1" applyAlignment="1">
      <alignment horizontal="left" vertical="top"/>
    </xf>
    <xf numFmtId="4" fontId="0" fillId="0" borderId="0" xfId="0" applyNumberFormat="1" applyFont="1" applyFill="1" applyAlignment="1">
      <alignment horizontal="left" vertical="top"/>
    </xf>
    <xf numFmtId="0" fontId="27" fillId="7" borderId="1" xfId="0" applyFont="1" applyFill="1" applyBorder="1" applyAlignment="1"/>
    <xf numFmtId="0" fontId="27" fillId="7" borderId="6" xfId="0" applyFont="1" applyFill="1" applyBorder="1" applyAlignment="1"/>
    <xf numFmtId="0" fontId="26" fillId="7" borderId="5" xfId="0" applyFont="1" applyFill="1" applyBorder="1" applyAlignment="1"/>
    <xf numFmtId="0" fontId="27" fillId="7" borderId="5" xfId="0" applyFont="1" applyFill="1" applyBorder="1" applyAlignment="1"/>
    <xf numFmtId="14" fontId="27" fillId="7" borderId="1" xfId="0" applyNumberFormat="1" applyFont="1" applyFill="1" applyBorder="1" applyAlignment="1"/>
    <xf numFmtId="10" fontId="4" fillId="0" borderId="1" xfId="0" applyNumberFormat="1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4" fontId="4" fillId="0" borderId="6" xfId="0" applyNumberFormat="1" applyFont="1" applyFill="1" applyBorder="1" applyAlignment="1">
      <alignment horizontal="left"/>
    </xf>
    <xf numFmtId="4" fontId="4" fillId="0" borderId="6" xfId="0" applyNumberFormat="1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/>
    </xf>
    <xf numFmtId="0" fontId="3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left" vertical="top"/>
    </xf>
    <xf numFmtId="166" fontId="0" fillId="8" borderId="1" xfId="0" applyNumberFormat="1" applyFont="1" applyFill="1" applyBorder="1" applyAlignment="1">
      <alignment horizontal="left" vertical="top"/>
    </xf>
    <xf numFmtId="167" fontId="4" fillId="8" borderId="1" xfId="0" applyNumberFormat="1" applyFont="1" applyFill="1" applyBorder="1" applyAlignment="1">
      <alignment horizontal="left" vertical="top"/>
    </xf>
    <xf numFmtId="0" fontId="4" fillId="8" borderId="1" xfId="0" applyNumberFormat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4" fontId="0" fillId="0" borderId="6" xfId="0" applyNumberFormat="1" applyFill="1" applyBorder="1" applyAlignment="1"/>
    <xf numFmtId="4" fontId="0" fillId="0" borderId="6" xfId="0" applyNumberFormat="1" applyFill="1" applyBorder="1" applyAlignment="1">
      <alignment vertical="center"/>
    </xf>
    <xf numFmtId="4" fontId="14" fillId="0" borderId="6" xfId="0" applyNumberFormat="1" applyFont="1" applyFill="1" applyBorder="1" applyAlignment="1"/>
    <xf numFmtId="4" fontId="17" fillId="0" borderId="12" xfId="0" applyNumberFormat="1" applyFont="1" applyBorder="1" applyAlignment="1"/>
    <xf numFmtId="4" fontId="0" fillId="0" borderId="11" xfId="0" applyNumberFormat="1" applyBorder="1" applyAlignment="1"/>
    <xf numFmtId="2" fontId="32" fillId="0" borderId="11" xfId="0" applyNumberFormat="1" applyFont="1" applyBorder="1" applyAlignment="1"/>
    <xf numFmtId="0" fontId="32" fillId="0" borderId="1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65" fontId="0" fillId="0" borderId="6" xfId="0" applyNumberFormat="1" applyFill="1" applyBorder="1" applyAlignment="1">
      <alignment vertical="center"/>
    </xf>
    <xf numFmtId="165" fontId="0" fillId="0" borderId="6" xfId="0" applyNumberFormat="1" applyFill="1" applyBorder="1" applyAlignment="1"/>
    <xf numFmtId="2" fontId="0" fillId="0" borderId="11" xfId="0" applyNumberFormat="1" applyFill="1" applyBorder="1" applyAlignment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/>
    <xf numFmtId="2" fontId="14" fillId="0" borderId="12" xfId="0" applyNumberFormat="1" applyFont="1" applyFill="1" applyBorder="1" applyAlignment="1"/>
    <xf numFmtId="0" fontId="4" fillId="9" borderId="1" xfId="0" applyFont="1" applyFill="1" applyBorder="1" applyAlignment="1">
      <alignment horizontal="left" vertical="top"/>
    </xf>
    <xf numFmtId="0" fontId="9" fillId="8" borderId="1" xfId="0" applyFont="1" applyFill="1" applyBorder="1" applyAlignment="1">
      <alignment horizontal="left" vertical="top"/>
    </xf>
    <xf numFmtId="0" fontId="9" fillId="8" borderId="1" xfId="0" applyFont="1" applyFill="1" applyBorder="1" applyAlignment="1">
      <alignment vertical="top"/>
    </xf>
    <xf numFmtId="4" fontId="9" fillId="8" borderId="1" xfId="0" applyNumberFormat="1" applyFont="1" applyFill="1" applyBorder="1" applyAlignment="1">
      <alignment horizontal="left" vertical="top"/>
    </xf>
    <xf numFmtId="2" fontId="9" fillId="8" borderId="1" xfId="0" applyNumberFormat="1" applyFont="1" applyFill="1" applyBorder="1" applyAlignment="1">
      <alignment horizontal="left" vertical="top"/>
    </xf>
    <xf numFmtId="4" fontId="9" fillId="8" borderId="6" xfId="0" applyNumberFormat="1" applyFont="1" applyFill="1" applyBorder="1" applyAlignment="1">
      <alignment horizontal="left" vertical="top"/>
    </xf>
    <xf numFmtId="0" fontId="9" fillId="8" borderId="1" xfId="0" applyFont="1" applyFill="1" applyBorder="1" applyAlignment="1">
      <alignment horizontal="left" vertical="center"/>
    </xf>
    <xf numFmtId="4" fontId="9" fillId="8" borderId="1" xfId="0" applyNumberFormat="1" applyFont="1" applyFill="1" applyBorder="1" applyAlignment="1">
      <alignment horizontal="left" vertical="center"/>
    </xf>
    <xf numFmtId="2" fontId="9" fillId="8" borderId="1" xfId="0" applyNumberFormat="1" applyFont="1" applyFill="1" applyBorder="1" applyAlignment="1">
      <alignment horizontal="left" vertical="center"/>
    </xf>
    <xf numFmtId="4" fontId="9" fillId="8" borderId="6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/>
    </xf>
    <xf numFmtId="4" fontId="4" fillId="8" borderId="1" xfId="0" applyNumberFormat="1" applyFont="1" applyFill="1" applyBorder="1" applyAlignment="1">
      <alignment horizontal="left" vertical="top"/>
    </xf>
    <xf numFmtId="2" fontId="4" fillId="8" borderId="1" xfId="0" applyNumberFormat="1" applyFont="1" applyFill="1" applyBorder="1" applyAlignment="1">
      <alignment horizontal="left" vertical="top"/>
    </xf>
    <xf numFmtId="4" fontId="4" fillId="8" borderId="6" xfId="0" applyNumberFormat="1" applyFont="1" applyFill="1" applyBorder="1" applyAlignment="1">
      <alignment horizontal="left" vertical="top"/>
    </xf>
    <xf numFmtId="4" fontId="4" fillId="9" borderId="1" xfId="0" applyNumberFormat="1" applyFont="1" applyFill="1" applyBorder="1" applyAlignment="1">
      <alignment horizontal="left" vertical="top"/>
    </xf>
    <xf numFmtId="2" fontId="4" fillId="9" borderId="1" xfId="0" applyNumberFormat="1" applyFont="1" applyFill="1" applyBorder="1" applyAlignment="1">
      <alignment horizontal="left" vertical="top"/>
    </xf>
    <xf numFmtId="4" fontId="4" fillId="9" borderId="6" xfId="0" applyNumberFormat="1" applyFont="1" applyFill="1" applyBorder="1" applyAlignment="1">
      <alignment horizontal="left" vertical="top"/>
    </xf>
    <xf numFmtId="0" fontId="2" fillId="9" borderId="1" xfId="0" applyFont="1" applyFill="1" applyBorder="1" applyAlignment="1">
      <alignment vertical="top" wrapText="1"/>
    </xf>
    <xf numFmtId="0" fontId="9" fillId="9" borderId="1" xfId="0" applyFont="1" applyFill="1" applyBorder="1" applyAlignment="1">
      <alignment horizontal="left" vertical="top"/>
    </xf>
    <xf numFmtId="4" fontId="4" fillId="9" borderId="1" xfId="0" applyNumberFormat="1" applyFont="1" applyFill="1" applyBorder="1" applyAlignment="1">
      <alignment horizontal="left"/>
    </xf>
    <xf numFmtId="2" fontId="4" fillId="9" borderId="1" xfId="0" applyNumberFormat="1" applyFont="1" applyFill="1" applyBorder="1" applyAlignment="1">
      <alignment horizontal="left"/>
    </xf>
    <xf numFmtId="4" fontId="4" fillId="9" borderId="6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/>
    </xf>
    <xf numFmtId="4" fontId="24" fillId="0" borderId="6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 vertical="top"/>
    </xf>
    <xf numFmtId="0" fontId="2" fillId="7" borderId="11" xfId="0" applyFont="1" applyFill="1" applyBorder="1" applyAlignment="1">
      <alignment horizontal="left" vertical="top"/>
    </xf>
    <xf numFmtId="4" fontId="2" fillId="7" borderId="11" xfId="0" applyNumberFormat="1" applyFont="1" applyFill="1" applyBorder="1" applyAlignment="1">
      <alignment horizontal="left" vertical="top"/>
    </xf>
    <xf numFmtId="2" fontId="2" fillId="7" borderId="11" xfId="0" applyNumberFormat="1" applyFont="1" applyFill="1" applyBorder="1" applyAlignment="1">
      <alignment horizontal="left" vertical="top"/>
    </xf>
    <xf numFmtId="4" fontId="3" fillId="7" borderId="12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4" fontId="3" fillId="0" borderId="8" xfId="0" applyNumberFormat="1" applyFont="1" applyFill="1" applyBorder="1" applyAlignment="1">
      <alignment horizontal="left" vertical="top"/>
    </xf>
    <xf numFmtId="2" fontId="2" fillId="0" borderId="8" xfId="0" applyNumberFormat="1" applyFont="1" applyFill="1" applyBorder="1" applyAlignment="1">
      <alignment horizontal="left" vertical="top"/>
    </xf>
    <xf numFmtId="4" fontId="3" fillId="0" borderId="9" xfId="0" applyNumberFormat="1" applyFont="1" applyFill="1" applyBorder="1" applyAlignment="1">
      <alignment horizontal="left" vertical="top"/>
    </xf>
    <xf numFmtId="164" fontId="4" fillId="0" borderId="8" xfId="0" applyNumberFormat="1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/>
    </xf>
    <xf numFmtId="4" fontId="4" fillId="0" borderId="8" xfId="0" applyNumberFormat="1" applyFont="1" applyFill="1" applyBorder="1" applyAlignment="1">
      <alignment horizontal="left" wrapText="1"/>
    </xf>
    <xf numFmtId="2" fontId="4" fillId="0" borderId="8" xfId="0" applyNumberFormat="1" applyFont="1" applyFill="1" applyBorder="1" applyAlignment="1">
      <alignment horizontal="left"/>
    </xf>
    <xf numFmtId="4" fontId="4" fillId="0" borderId="9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top"/>
    </xf>
    <xf numFmtId="4" fontId="4" fillId="0" borderId="8" xfId="0" applyNumberFormat="1" applyFont="1" applyFill="1" applyBorder="1" applyAlignment="1">
      <alignment horizontal="left" vertical="top"/>
    </xf>
    <xf numFmtId="2" fontId="4" fillId="0" borderId="8" xfId="0" applyNumberFormat="1" applyFont="1" applyFill="1" applyBorder="1" applyAlignment="1">
      <alignment horizontal="left" vertical="top"/>
    </xf>
    <xf numFmtId="4" fontId="4" fillId="0" borderId="9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left" vertical="top"/>
    </xf>
    <xf numFmtId="2" fontId="0" fillId="0" borderId="1" xfId="0" applyNumberFormat="1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34" fillId="9" borderId="1" xfId="0" applyFont="1" applyFill="1" applyBorder="1" applyAlignment="1">
      <alignment horizontal="left" vertical="top"/>
    </xf>
    <xf numFmtId="0" fontId="35" fillId="9" borderId="1" xfId="0" applyFont="1" applyFill="1" applyBorder="1" applyAlignment="1">
      <alignment horizontal="left" vertical="center"/>
    </xf>
    <xf numFmtId="0" fontId="0" fillId="0" borderId="0" xfId="0" applyFill="1" applyAlignment="1"/>
    <xf numFmtId="2" fontId="28" fillId="0" borderId="13" xfId="0" applyNumberFormat="1" applyFont="1" applyFill="1" applyBorder="1" applyAlignment="1">
      <alignment vertical="center"/>
    </xf>
    <xf numFmtId="2" fontId="28" fillId="0" borderId="13" xfId="0" applyNumberFormat="1" applyFont="1" applyFill="1" applyBorder="1" applyAlignment="1">
      <alignment vertical="center" wrapText="1"/>
    </xf>
    <xf numFmtId="4" fontId="28" fillId="0" borderId="13" xfId="0" applyNumberFormat="1" applyFont="1" applyFill="1" applyBorder="1" applyAlignment="1">
      <alignment vertical="center"/>
    </xf>
    <xf numFmtId="4" fontId="29" fillId="7" borderId="13" xfId="0" applyNumberFormat="1" applyFont="1" applyFill="1" applyBorder="1" applyAlignment="1">
      <alignment horizontal="center" vertical="center"/>
    </xf>
    <xf numFmtId="4" fontId="29" fillId="7" borderId="16" xfId="0" applyNumberFormat="1" applyFont="1" applyFill="1" applyBorder="1" applyAlignment="1">
      <alignment horizontal="center" vertical="center"/>
    </xf>
    <xf numFmtId="4" fontId="29" fillId="7" borderId="19" xfId="0" applyNumberFormat="1" applyFont="1" applyFill="1" applyBorder="1" applyAlignment="1">
      <alignment horizontal="center" vertical="center"/>
    </xf>
    <xf numFmtId="4" fontId="29" fillId="7" borderId="17" xfId="0" applyNumberFormat="1" applyFont="1" applyFill="1" applyBorder="1" applyAlignment="1">
      <alignment horizontal="center" vertical="center"/>
    </xf>
    <xf numFmtId="4" fontId="29" fillId="7" borderId="18" xfId="0" applyNumberFormat="1" applyFont="1" applyFill="1" applyBorder="1" applyAlignment="1">
      <alignment horizontal="center" vertical="center"/>
    </xf>
    <xf numFmtId="4" fontId="29" fillId="7" borderId="20" xfId="0" applyNumberFormat="1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vertical="center"/>
    </xf>
    <xf numFmtId="0" fontId="39" fillId="8" borderId="14" xfId="0" applyFont="1" applyFill="1" applyBorder="1" applyAlignment="1">
      <alignment horizontal="center" vertical="center"/>
    </xf>
    <xf numFmtId="0" fontId="40" fillId="8" borderId="14" xfId="0" applyFont="1" applyFill="1" applyBorder="1" applyAlignment="1">
      <alignment horizontal="center" vertical="center"/>
    </xf>
    <xf numFmtId="0" fontId="39" fillId="8" borderId="15" xfId="0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14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41" fillId="7" borderId="2" xfId="0" applyFont="1" applyFill="1" applyBorder="1" applyAlignment="1"/>
    <xf numFmtId="0" fontId="41" fillId="7" borderId="3" xfId="0" applyFont="1" applyFill="1" applyBorder="1" applyAlignment="1"/>
    <xf numFmtId="0" fontId="42" fillId="7" borderId="3" xfId="0" applyFont="1" applyFill="1" applyBorder="1" applyAlignment="1"/>
    <xf numFmtId="0" fontId="42" fillId="7" borderId="4" xfId="0" applyFont="1" applyFill="1" applyBorder="1" applyAlignment="1"/>
    <xf numFmtId="0" fontId="41" fillId="7" borderId="5" xfId="0" applyFont="1" applyFill="1" applyBorder="1" applyAlignment="1"/>
    <xf numFmtId="0" fontId="41" fillId="7" borderId="1" xfId="0" applyFont="1" applyFill="1" applyBorder="1" applyAlignment="1"/>
    <xf numFmtId="0" fontId="42" fillId="7" borderId="1" xfId="0" applyFont="1" applyFill="1" applyBorder="1" applyAlignment="1"/>
    <xf numFmtId="0" fontId="42" fillId="7" borderId="6" xfId="0" applyFont="1" applyFill="1" applyBorder="1" applyAlignment="1"/>
    <xf numFmtId="0" fontId="41" fillId="7" borderId="7" xfId="0" applyFont="1" applyFill="1" applyBorder="1" applyAlignment="1"/>
    <xf numFmtId="0" fontId="41" fillId="7" borderId="8" xfId="0" applyFont="1" applyFill="1" applyBorder="1" applyAlignment="1"/>
    <xf numFmtId="0" fontId="42" fillId="7" borderId="8" xfId="0" applyFont="1" applyFill="1" applyBorder="1" applyAlignment="1"/>
    <xf numFmtId="0" fontId="42" fillId="7" borderId="9" xfId="0" applyFont="1" applyFill="1" applyBorder="1" applyAlignment="1"/>
    <xf numFmtId="0" fontId="42" fillId="7" borderId="8" xfId="0" applyNumberFormat="1" applyFont="1" applyFill="1" applyBorder="1" applyAlignment="1">
      <alignment wrapText="1"/>
    </xf>
    <xf numFmtId="4" fontId="28" fillId="0" borderId="16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3" fillId="0" borderId="25" xfId="0" applyFont="1" applyFill="1" applyBorder="1" applyAlignment="1">
      <alignment horizontal="left" vertical="top"/>
    </xf>
    <xf numFmtId="0" fontId="23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3" fillId="0" borderId="28" xfId="0" applyFont="1" applyFill="1" applyBorder="1" applyAlignment="1">
      <alignment horizontal="left" vertical="top"/>
    </xf>
    <xf numFmtId="0" fontId="23" fillId="0" borderId="29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43" fontId="41" fillId="7" borderId="1" xfId="1" applyFont="1" applyFill="1" applyBorder="1" applyAlignment="1"/>
    <xf numFmtId="14" fontId="41" fillId="7" borderId="8" xfId="0" applyNumberFormat="1" applyFont="1" applyFill="1" applyBorder="1" applyAlignment="1">
      <alignment wrapText="1"/>
    </xf>
    <xf numFmtId="0" fontId="0" fillId="7" borderId="1" xfId="0" applyFill="1" applyBorder="1" applyAlignment="1"/>
    <xf numFmtId="0" fontId="0" fillId="7" borderId="6" xfId="0" applyFill="1" applyBorder="1" applyAlignment="1"/>
    <xf numFmtId="0" fontId="2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center" vertical="center"/>
    </xf>
    <xf numFmtId="4" fontId="4" fillId="10" borderId="1" xfId="0" applyNumberFormat="1" applyFont="1" applyFill="1" applyBorder="1" applyAlignment="1">
      <alignment horizontal="left" vertical="top"/>
    </xf>
    <xf numFmtId="4" fontId="8" fillId="10" borderId="1" xfId="0" applyNumberFormat="1" applyFont="1" applyFill="1" applyBorder="1" applyAlignment="1">
      <alignment horizontal="left" vertical="top"/>
    </xf>
    <xf numFmtId="4" fontId="3" fillId="10" borderId="1" xfId="0" applyNumberFormat="1" applyFont="1" applyFill="1" applyBorder="1" applyAlignment="1">
      <alignment horizontal="left" vertical="top"/>
    </xf>
    <xf numFmtId="4" fontId="2" fillId="10" borderId="1" xfId="0" applyNumberFormat="1" applyFont="1" applyFill="1" applyBorder="1" applyAlignment="1">
      <alignment horizontal="left" vertical="top"/>
    </xf>
    <xf numFmtId="4" fontId="0" fillId="10" borderId="1" xfId="0" applyNumberFormat="1" applyFont="1" applyFill="1" applyBorder="1" applyAlignment="1">
      <alignment horizontal="left" vertical="top"/>
    </xf>
    <xf numFmtId="4" fontId="2" fillId="10" borderId="1" xfId="0" applyNumberFormat="1" applyFont="1" applyFill="1" applyBorder="1" applyAlignment="1">
      <alignment vertical="top"/>
    </xf>
    <xf numFmtId="4" fontId="4" fillId="10" borderId="1" xfId="0" applyNumberFormat="1" applyFont="1" applyFill="1" applyBorder="1" applyAlignment="1">
      <alignment horizontal="left"/>
    </xf>
    <xf numFmtId="4" fontId="3" fillId="10" borderId="8" xfId="0" applyNumberFormat="1" applyFont="1" applyFill="1" applyBorder="1" applyAlignment="1">
      <alignment horizontal="left" vertical="top"/>
    </xf>
    <xf numFmtId="4" fontId="4" fillId="10" borderId="1" xfId="0" applyNumberFormat="1" applyFont="1" applyFill="1" applyBorder="1" applyAlignment="1">
      <alignment horizontal="left" vertical="top" wrapText="1"/>
    </xf>
    <xf numFmtId="4" fontId="4" fillId="10" borderId="1" xfId="0" applyNumberFormat="1" applyFont="1" applyFill="1" applyBorder="1" applyAlignment="1">
      <alignment horizontal="left" wrapText="1"/>
    </xf>
    <xf numFmtId="4" fontId="4" fillId="10" borderId="8" xfId="0" applyNumberFormat="1" applyFont="1" applyFill="1" applyBorder="1" applyAlignment="1">
      <alignment horizontal="left" wrapText="1"/>
    </xf>
    <xf numFmtId="4" fontId="4" fillId="10" borderId="1" xfId="0" applyNumberFormat="1" applyFont="1" applyFill="1" applyBorder="1" applyAlignment="1">
      <alignment horizontal="left" vertical="center"/>
    </xf>
    <xf numFmtId="4" fontId="4" fillId="10" borderId="8" xfId="0" applyNumberFormat="1" applyFont="1" applyFill="1" applyBorder="1" applyAlignment="1">
      <alignment horizontal="left" vertical="top"/>
    </xf>
    <xf numFmtId="4" fontId="9" fillId="10" borderId="1" xfId="0" applyNumberFormat="1" applyFont="1" applyFill="1" applyBorder="1" applyAlignment="1">
      <alignment horizontal="left" vertical="top"/>
    </xf>
    <xf numFmtId="4" fontId="9" fillId="1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4" fontId="2" fillId="0" borderId="11" xfId="0" applyNumberFormat="1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left" vertical="top"/>
    </xf>
    <xf numFmtId="0" fontId="44" fillId="0" borderId="5" xfId="0" applyFont="1" applyFill="1" applyBorder="1" applyAlignment="1">
      <alignment horizontal="left" vertical="top"/>
    </xf>
    <xf numFmtId="0" fontId="44" fillId="0" borderId="1" xfId="0" applyFont="1" applyFill="1" applyBorder="1" applyAlignment="1">
      <alignment horizontal="left" vertical="top"/>
    </xf>
    <xf numFmtId="164" fontId="45" fillId="0" borderId="1" xfId="0" applyNumberFormat="1" applyFont="1" applyFill="1" applyBorder="1" applyAlignment="1">
      <alignment horizontal="left" vertical="top"/>
    </xf>
    <xf numFmtId="0" fontId="45" fillId="0" borderId="1" xfId="0" applyFont="1" applyFill="1" applyBorder="1" applyAlignment="1">
      <alignment horizontal="left"/>
    </xf>
    <xf numFmtId="4" fontId="45" fillId="0" borderId="1" xfId="0" applyNumberFormat="1" applyFont="1" applyFill="1" applyBorder="1" applyAlignment="1">
      <alignment horizontal="left" wrapText="1"/>
    </xf>
    <xf numFmtId="2" fontId="45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 applyProtection="1">
      <alignment horizontal="left" vertical="center"/>
      <protection locked="0"/>
    </xf>
    <xf numFmtId="167" fontId="4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left" vertical="center"/>
    </xf>
    <xf numFmtId="0" fontId="43" fillId="7" borderId="2" xfId="0" applyFont="1" applyFill="1" applyBorder="1" applyAlignment="1">
      <alignment horizontal="center" vertical="center" wrapText="1"/>
    </xf>
    <xf numFmtId="0" fontId="43" fillId="7" borderId="3" xfId="0" applyFont="1" applyFill="1" applyBorder="1" applyAlignment="1">
      <alignment horizontal="center" vertical="center" wrapText="1"/>
    </xf>
    <xf numFmtId="0" fontId="43" fillId="7" borderId="4" xfId="0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 wrapText="1"/>
    </xf>
    <xf numFmtId="0" fontId="43" fillId="7" borderId="6" xfId="0" applyFont="1" applyFill="1" applyBorder="1" applyAlignment="1">
      <alignment horizontal="center" vertical="center" wrapText="1"/>
    </xf>
    <xf numFmtId="0" fontId="43" fillId="7" borderId="7" xfId="0" applyFont="1" applyFill="1" applyBorder="1" applyAlignment="1">
      <alignment horizontal="center" vertical="center" wrapText="1"/>
    </xf>
    <xf numFmtId="0" fontId="43" fillId="7" borderId="8" xfId="0" applyFont="1" applyFill="1" applyBorder="1" applyAlignment="1">
      <alignment horizontal="center" vertical="center" wrapText="1"/>
    </xf>
    <xf numFmtId="0" fontId="43" fillId="7" borderId="9" xfId="0" applyFont="1" applyFill="1" applyBorder="1" applyAlignment="1">
      <alignment horizontal="center" vertical="center" wrapText="1"/>
    </xf>
    <xf numFmtId="0" fontId="41" fillId="7" borderId="3" xfId="0" applyFont="1" applyFill="1" applyBorder="1" applyAlignment="1">
      <alignment horizontal="left" wrapText="1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14" fontId="41" fillId="7" borderId="8" xfId="0" applyNumberFormat="1" applyFont="1" applyFill="1" applyBorder="1" applyAlignment="1">
      <alignment horizontal="left" vertical="top" wrapText="1"/>
    </xf>
    <xf numFmtId="43" fontId="41" fillId="7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11" fillId="9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23" fillId="2" borderId="5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/>
    </xf>
    <xf numFmtId="0" fontId="14" fillId="7" borderId="21" xfId="0" applyFont="1" applyFill="1" applyBorder="1" applyAlignment="1">
      <alignment horizontal="center" wrapText="1"/>
    </xf>
    <xf numFmtId="0" fontId="14" fillId="7" borderId="22" xfId="0" applyFont="1" applyFill="1" applyBorder="1" applyAlignment="1">
      <alignment horizontal="center" wrapText="1"/>
    </xf>
    <xf numFmtId="0" fontId="14" fillId="7" borderId="2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4" fillId="6" borderId="1" xfId="0" applyFont="1" applyFill="1" applyBorder="1" applyAlignment="1">
      <alignment horizontal="left"/>
    </xf>
    <xf numFmtId="0" fontId="33" fillId="7" borderId="2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left" vertical="top"/>
    </xf>
    <xf numFmtId="0" fontId="35" fillId="9" borderId="24" xfId="0" applyFont="1" applyFill="1" applyBorder="1" applyAlignment="1">
      <alignment horizontal="left" vertical="center" wrapText="1"/>
    </xf>
    <xf numFmtId="0" fontId="35" fillId="9" borderId="1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top"/>
    </xf>
    <xf numFmtId="0" fontId="9" fillId="8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4" fillId="8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/>
    </xf>
    <xf numFmtId="0" fontId="4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top"/>
    </xf>
    <xf numFmtId="0" fontId="36" fillId="0" borderId="11" xfId="0" applyFont="1" applyFill="1" applyBorder="1" applyAlignment="1">
      <alignment horizontal="center" vertical="top"/>
    </xf>
    <xf numFmtId="0" fontId="36" fillId="0" borderId="1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/>
    </xf>
    <xf numFmtId="0" fontId="4" fillId="9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2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ORCAMENTO%20HOSPITAL%20500-FINALISSI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ORÇAMENTO - SISTEMA - FINAL"/>
    </sheetNames>
    <sheetDataSet>
      <sheetData sheetId="0"/>
      <sheetData sheetId="1">
        <row r="10">
          <cell r="C10" t="str">
            <v>DEMOLIÇÕES E RETIRADAS</v>
          </cell>
        </row>
        <row r="15">
          <cell r="C15" t="str">
            <v>SERVIÇOS PRELIMINARES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topLeftCell="A7" zoomScale="60" zoomScaleNormal="68" workbookViewId="0">
      <selection activeCell="C21" sqref="C21"/>
    </sheetView>
  </sheetViews>
  <sheetFormatPr defaultRowHeight="15"/>
  <cols>
    <col min="1" max="1" width="38.42578125" style="42" customWidth="1"/>
    <col min="2" max="2" width="15.42578125" style="42" bestFit="1" customWidth="1"/>
    <col min="3" max="3" width="13.85546875" style="42" bestFit="1" customWidth="1"/>
    <col min="4" max="4" width="9.140625" style="42" customWidth="1"/>
    <col min="5" max="5" width="13.85546875" style="42" bestFit="1" customWidth="1"/>
    <col min="6" max="6" width="9.140625" style="42" customWidth="1"/>
    <col min="7" max="7" width="14.5703125" style="42" bestFit="1" customWidth="1"/>
    <col min="8" max="8" width="8.140625" style="42" customWidth="1"/>
    <col min="9" max="9" width="18.28515625" style="42" bestFit="1" customWidth="1"/>
    <col min="10" max="10" width="9.28515625" style="42" bestFit="1" customWidth="1"/>
    <col min="11" max="11" width="15.42578125" style="42" bestFit="1" customWidth="1"/>
    <col min="12" max="12" width="8.28515625" style="42" customWidth="1"/>
    <col min="13" max="13" width="15.85546875" style="42" customWidth="1"/>
    <col min="14" max="14" width="8.140625" style="42" customWidth="1"/>
    <col min="15" max="15" width="15" style="42" bestFit="1" customWidth="1"/>
    <col min="16" max="16" width="9.28515625" style="42" bestFit="1" customWidth="1"/>
    <col min="17" max="17" width="15.42578125" style="42" bestFit="1" customWidth="1"/>
    <col min="18" max="18" width="9" style="42" customWidth="1"/>
    <col min="19" max="19" width="15.42578125" style="42" bestFit="1" customWidth="1"/>
    <col min="20" max="20" width="9.5703125" style="42" bestFit="1" customWidth="1"/>
    <col min="21" max="256" width="9.140625" style="42"/>
    <col min="257" max="257" width="47.5703125" style="42" bestFit="1" customWidth="1"/>
    <col min="258" max="258" width="10.85546875" style="42" bestFit="1" customWidth="1"/>
    <col min="259" max="259" width="11.28515625" style="42" bestFit="1" customWidth="1"/>
    <col min="260" max="260" width="9.28515625" style="42" bestFit="1" customWidth="1"/>
    <col min="261" max="261" width="13.140625" style="42" bestFit="1" customWidth="1"/>
    <col min="262" max="262" width="9.28515625" style="42" bestFit="1" customWidth="1"/>
    <col min="263" max="263" width="12.85546875" style="42" bestFit="1" customWidth="1"/>
    <col min="264" max="264" width="9.28515625" style="42" bestFit="1" customWidth="1"/>
    <col min="265" max="265" width="14.140625" style="42" bestFit="1" customWidth="1"/>
    <col min="266" max="266" width="9.28515625" style="42" bestFit="1" customWidth="1"/>
    <col min="267" max="267" width="14.85546875" style="42" bestFit="1" customWidth="1"/>
    <col min="268" max="268" width="9.28515625" style="42" bestFit="1" customWidth="1"/>
    <col min="269" max="269" width="14.85546875" style="42" bestFit="1" customWidth="1"/>
    <col min="270" max="270" width="9.28515625" style="42" bestFit="1" customWidth="1"/>
    <col min="271" max="271" width="14.42578125" style="42" bestFit="1" customWidth="1"/>
    <col min="272" max="272" width="9.28515625" style="42" bestFit="1" customWidth="1"/>
    <col min="273" max="273" width="14.85546875" style="42" bestFit="1" customWidth="1"/>
    <col min="274" max="274" width="10" style="42" bestFit="1" customWidth="1"/>
    <col min="275" max="275" width="14.85546875" style="42" bestFit="1" customWidth="1"/>
    <col min="276" max="276" width="10" style="42" bestFit="1" customWidth="1"/>
    <col min="277" max="512" width="9.140625" style="42"/>
    <col min="513" max="513" width="47.5703125" style="42" bestFit="1" customWidth="1"/>
    <col min="514" max="514" width="10.85546875" style="42" bestFit="1" customWidth="1"/>
    <col min="515" max="515" width="11.28515625" style="42" bestFit="1" customWidth="1"/>
    <col min="516" max="516" width="9.28515625" style="42" bestFit="1" customWidth="1"/>
    <col min="517" max="517" width="13.140625" style="42" bestFit="1" customWidth="1"/>
    <col min="518" max="518" width="9.28515625" style="42" bestFit="1" customWidth="1"/>
    <col min="519" max="519" width="12.85546875" style="42" bestFit="1" customWidth="1"/>
    <col min="520" max="520" width="9.28515625" style="42" bestFit="1" customWidth="1"/>
    <col min="521" max="521" width="14.140625" style="42" bestFit="1" customWidth="1"/>
    <col min="522" max="522" width="9.28515625" style="42" bestFit="1" customWidth="1"/>
    <col min="523" max="523" width="14.85546875" style="42" bestFit="1" customWidth="1"/>
    <col min="524" max="524" width="9.28515625" style="42" bestFit="1" customWidth="1"/>
    <col min="525" max="525" width="14.85546875" style="42" bestFit="1" customWidth="1"/>
    <col min="526" max="526" width="9.28515625" style="42" bestFit="1" customWidth="1"/>
    <col min="527" max="527" width="14.42578125" style="42" bestFit="1" customWidth="1"/>
    <col min="528" max="528" width="9.28515625" style="42" bestFit="1" customWidth="1"/>
    <col min="529" max="529" width="14.85546875" style="42" bestFit="1" customWidth="1"/>
    <col min="530" max="530" width="10" style="42" bestFit="1" customWidth="1"/>
    <col min="531" max="531" width="14.85546875" style="42" bestFit="1" customWidth="1"/>
    <col min="532" max="532" width="10" style="42" bestFit="1" customWidth="1"/>
    <col min="533" max="768" width="9.140625" style="42"/>
    <col min="769" max="769" width="47.5703125" style="42" bestFit="1" customWidth="1"/>
    <col min="770" max="770" width="10.85546875" style="42" bestFit="1" customWidth="1"/>
    <col min="771" max="771" width="11.28515625" style="42" bestFit="1" customWidth="1"/>
    <col min="772" max="772" width="9.28515625" style="42" bestFit="1" customWidth="1"/>
    <col min="773" max="773" width="13.140625" style="42" bestFit="1" customWidth="1"/>
    <col min="774" max="774" width="9.28515625" style="42" bestFit="1" customWidth="1"/>
    <col min="775" max="775" width="12.85546875" style="42" bestFit="1" customWidth="1"/>
    <col min="776" max="776" width="9.28515625" style="42" bestFit="1" customWidth="1"/>
    <col min="777" max="777" width="14.140625" style="42" bestFit="1" customWidth="1"/>
    <col min="778" max="778" width="9.28515625" style="42" bestFit="1" customWidth="1"/>
    <col min="779" max="779" width="14.85546875" style="42" bestFit="1" customWidth="1"/>
    <col min="780" max="780" width="9.28515625" style="42" bestFit="1" customWidth="1"/>
    <col min="781" max="781" width="14.85546875" style="42" bestFit="1" customWidth="1"/>
    <col min="782" max="782" width="9.28515625" style="42" bestFit="1" customWidth="1"/>
    <col min="783" max="783" width="14.42578125" style="42" bestFit="1" customWidth="1"/>
    <col min="784" max="784" width="9.28515625" style="42" bestFit="1" customWidth="1"/>
    <col min="785" max="785" width="14.85546875" style="42" bestFit="1" customWidth="1"/>
    <col min="786" max="786" width="10" style="42" bestFit="1" customWidth="1"/>
    <col min="787" max="787" width="14.85546875" style="42" bestFit="1" customWidth="1"/>
    <col min="788" max="788" width="10" style="42" bestFit="1" customWidth="1"/>
    <col min="789" max="1024" width="9.140625" style="42"/>
    <col min="1025" max="1025" width="47.5703125" style="42" bestFit="1" customWidth="1"/>
    <col min="1026" max="1026" width="10.85546875" style="42" bestFit="1" customWidth="1"/>
    <col min="1027" max="1027" width="11.28515625" style="42" bestFit="1" customWidth="1"/>
    <col min="1028" max="1028" width="9.28515625" style="42" bestFit="1" customWidth="1"/>
    <col min="1029" max="1029" width="13.140625" style="42" bestFit="1" customWidth="1"/>
    <col min="1030" max="1030" width="9.28515625" style="42" bestFit="1" customWidth="1"/>
    <col min="1031" max="1031" width="12.85546875" style="42" bestFit="1" customWidth="1"/>
    <col min="1032" max="1032" width="9.28515625" style="42" bestFit="1" customWidth="1"/>
    <col min="1033" max="1033" width="14.140625" style="42" bestFit="1" customWidth="1"/>
    <col min="1034" max="1034" width="9.28515625" style="42" bestFit="1" customWidth="1"/>
    <col min="1035" max="1035" width="14.85546875" style="42" bestFit="1" customWidth="1"/>
    <col min="1036" max="1036" width="9.28515625" style="42" bestFit="1" customWidth="1"/>
    <col min="1037" max="1037" width="14.85546875" style="42" bestFit="1" customWidth="1"/>
    <col min="1038" max="1038" width="9.28515625" style="42" bestFit="1" customWidth="1"/>
    <col min="1039" max="1039" width="14.42578125" style="42" bestFit="1" customWidth="1"/>
    <col min="1040" max="1040" width="9.28515625" style="42" bestFit="1" customWidth="1"/>
    <col min="1041" max="1041" width="14.85546875" style="42" bestFit="1" customWidth="1"/>
    <col min="1042" max="1042" width="10" style="42" bestFit="1" customWidth="1"/>
    <col min="1043" max="1043" width="14.85546875" style="42" bestFit="1" customWidth="1"/>
    <col min="1044" max="1044" width="10" style="42" bestFit="1" customWidth="1"/>
    <col min="1045" max="1280" width="9.140625" style="42"/>
    <col min="1281" max="1281" width="47.5703125" style="42" bestFit="1" customWidth="1"/>
    <col min="1282" max="1282" width="10.85546875" style="42" bestFit="1" customWidth="1"/>
    <col min="1283" max="1283" width="11.28515625" style="42" bestFit="1" customWidth="1"/>
    <col min="1284" max="1284" width="9.28515625" style="42" bestFit="1" customWidth="1"/>
    <col min="1285" max="1285" width="13.140625" style="42" bestFit="1" customWidth="1"/>
    <col min="1286" max="1286" width="9.28515625" style="42" bestFit="1" customWidth="1"/>
    <col min="1287" max="1287" width="12.85546875" style="42" bestFit="1" customWidth="1"/>
    <col min="1288" max="1288" width="9.28515625" style="42" bestFit="1" customWidth="1"/>
    <col min="1289" max="1289" width="14.140625" style="42" bestFit="1" customWidth="1"/>
    <col min="1290" max="1290" width="9.28515625" style="42" bestFit="1" customWidth="1"/>
    <col min="1291" max="1291" width="14.85546875" style="42" bestFit="1" customWidth="1"/>
    <col min="1292" max="1292" width="9.28515625" style="42" bestFit="1" customWidth="1"/>
    <col min="1293" max="1293" width="14.85546875" style="42" bestFit="1" customWidth="1"/>
    <col min="1294" max="1294" width="9.28515625" style="42" bestFit="1" customWidth="1"/>
    <col min="1295" max="1295" width="14.42578125" style="42" bestFit="1" customWidth="1"/>
    <col min="1296" max="1296" width="9.28515625" style="42" bestFit="1" customWidth="1"/>
    <col min="1297" max="1297" width="14.85546875" style="42" bestFit="1" customWidth="1"/>
    <col min="1298" max="1298" width="10" style="42" bestFit="1" customWidth="1"/>
    <col min="1299" max="1299" width="14.85546875" style="42" bestFit="1" customWidth="1"/>
    <col min="1300" max="1300" width="10" style="42" bestFit="1" customWidth="1"/>
    <col min="1301" max="1536" width="9.140625" style="42"/>
    <col min="1537" max="1537" width="47.5703125" style="42" bestFit="1" customWidth="1"/>
    <col min="1538" max="1538" width="10.85546875" style="42" bestFit="1" customWidth="1"/>
    <col min="1539" max="1539" width="11.28515625" style="42" bestFit="1" customWidth="1"/>
    <col min="1540" max="1540" width="9.28515625" style="42" bestFit="1" customWidth="1"/>
    <col min="1541" max="1541" width="13.140625" style="42" bestFit="1" customWidth="1"/>
    <col min="1542" max="1542" width="9.28515625" style="42" bestFit="1" customWidth="1"/>
    <col min="1543" max="1543" width="12.85546875" style="42" bestFit="1" customWidth="1"/>
    <col min="1544" max="1544" width="9.28515625" style="42" bestFit="1" customWidth="1"/>
    <col min="1545" max="1545" width="14.140625" style="42" bestFit="1" customWidth="1"/>
    <col min="1546" max="1546" width="9.28515625" style="42" bestFit="1" customWidth="1"/>
    <col min="1547" max="1547" width="14.85546875" style="42" bestFit="1" customWidth="1"/>
    <col min="1548" max="1548" width="9.28515625" style="42" bestFit="1" customWidth="1"/>
    <col min="1549" max="1549" width="14.85546875" style="42" bestFit="1" customWidth="1"/>
    <col min="1550" max="1550" width="9.28515625" style="42" bestFit="1" customWidth="1"/>
    <col min="1551" max="1551" width="14.42578125" style="42" bestFit="1" customWidth="1"/>
    <col min="1552" max="1552" width="9.28515625" style="42" bestFit="1" customWidth="1"/>
    <col min="1553" max="1553" width="14.85546875" style="42" bestFit="1" customWidth="1"/>
    <col min="1554" max="1554" width="10" style="42" bestFit="1" customWidth="1"/>
    <col min="1555" max="1555" width="14.85546875" style="42" bestFit="1" customWidth="1"/>
    <col min="1556" max="1556" width="10" style="42" bestFit="1" customWidth="1"/>
    <col min="1557" max="1792" width="9.140625" style="42"/>
    <col min="1793" max="1793" width="47.5703125" style="42" bestFit="1" customWidth="1"/>
    <col min="1794" max="1794" width="10.85546875" style="42" bestFit="1" customWidth="1"/>
    <col min="1795" max="1795" width="11.28515625" style="42" bestFit="1" customWidth="1"/>
    <col min="1796" max="1796" width="9.28515625" style="42" bestFit="1" customWidth="1"/>
    <col min="1797" max="1797" width="13.140625" style="42" bestFit="1" customWidth="1"/>
    <col min="1798" max="1798" width="9.28515625" style="42" bestFit="1" customWidth="1"/>
    <col min="1799" max="1799" width="12.85546875" style="42" bestFit="1" customWidth="1"/>
    <col min="1800" max="1800" width="9.28515625" style="42" bestFit="1" customWidth="1"/>
    <col min="1801" max="1801" width="14.140625" style="42" bestFit="1" customWidth="1"/>
    <col min="1802" max="1802" width="9.28515625" style="42" bestFit="1" customWidth="1"/>
    <col min="1803" max="1803" width="14.85546875" style="42" bestFit="1" customWidth="1"/>
    <col min="1804" max="1804" width="9.28515625" style="42" bestFit="1" customWidth="1"/>
    <col min="1805" max="1805" width="14.85546875" style="42" bestFit="1" customWidth="1"/>
    <col min="1806" max="1806" width="9.28515625" style="42" bestFit="1" customWidth="1"/>
    <col min="1807" max="1807" width="14.42578125" style="42" bestFit="1" customWidth="1"/>
    <col min="1808" max="1808" width="9.28515625" style="42" bestFit="1" customWidth="1"/>
    <col min="1809" max="1809" width="14.85546875" style="42" bestFit="1" customWidth="1"/>
    <col min="1810" max="1810" width="10" style="42" bestFit="1" customWidth="1"/>
    <col min="1811" max="1811" width="14.85546875" style="42" bestFit="1" customWidth="1"/>
    <col min="1812" max="1812" width="10" style="42" bestFit="1" customWidth="1"/>
    <col min="1813" max="2048" width="9.140625" style="42"/>
    <col min="2049" max="2049" width="47.5703125" style="42" bestFit="1" customWidth="1"/>
    <col min="2050" max="2050" width="10.85546875" style="42" bestFit="1" customWidth="1"/>
    <col min="2051" max="2051" width="11.28515625" style="42" bestFit="1" customWidth="1"/>
    <col min="2052" max="2052" width="9.28515625" style="42" bestFit="1" customWidth="1"/>
    <col min="2053" max="2053" width="13.140625" style="42" bestFit="1" customWidth="1"/>
    <col min="2054" max="2054" width="9.28515625" style="42" bestFit="1" customWidth="1"/>
    <col min="2055" max="2055" width="12.85546875" style="42" bestFit="1" customWidth="1"/>
    <col min="2056" max="2056" width="9.28515625" style="42" bestFit="1" customWidth="1"/>
    <col min="2057" max="2057" width="14.140625" style="42" bestFit="1" customWidth="1"/>
    <col min="2058" max="2058" width="9.28515625" style="42" bestFit="1" customWidth="1"/>
    <col min="2059" max="2059" width="14.85546875" style="42" bestFit="1" customWidth="1"/>
    <col min="2060" max="2060" width="9.28515625" style="42" bestFit="1" customWidth="1"/>
    <col min="2061" max="2061" width="14.85546875" style="42" bestFit="1" customWidth="1"/>
    <col min="2062" max="2062" width="9.28515625" style="42" bestFit="1" customWidth="1"/>
    <col min="2063" max="2063" width="14.42578125" style="42" bestFit="1" customWidth="1"/>
    <col min="2064" max="2064" width="9.28515625" style="42" bestFit="1" customWidth="1"/>
    <col min="2065" max="2065" width="14.85546875" style="42" bestFit="1" customWidth="1"/>
    <col min="2066" max="2066" width="10" style="42" bestFit="1" customWidth="1"/>
    <col min="2067" max="2067" width="14.85546875" style="42" bestFit="1" customWidth="1"/>
    <col min="2068" max="2068" width="10" style="42" bestFit="1" customWidth="1"/>
    <col min="2069" max="2304" width="9.140625" style="42"/>
    <col min="2305" max="2305" width="47.5703125" style="42" bestFit="1" customWidth="1"/>
    <col min="2306" max="2306" width="10.85546875" style="42" bestFit="1" customWidth="1"/>
    <col min="2307" max="2307" width="11.28515625" style="42" bestFit="1" customWidth="1"/>
    <col min="2308" max="2308" width="9.28515625" style="42" bestFit="1" customWidth="1"/>
    <col min="2309" max="2309" width="13.140625" style="42" bestFit="1" customWidth="1"/>
    <col min="2310" max="2310" width="9.28515625" style="42" bestFit="1" customWidth="1"/>
    <col min="2311" max="2311" width="12.85546875" style="42" bestFit="1" customWidth="1"/>
    <col min="2312" max="2312" width="9.28515625" style="42" bestFit="1" customWidth="1"/>
    <col min="2313" max="2313" width="14.140625" style="42" bestFit="1" customWidth="1"/>
    <col min="2314" max="2314" width="9.28515625" style="42" bestFit="1" customWidth="1"/>
    <col min="2315" max="2315" width="14.85546875" style="42" bestFit="1" customWidth="1"/>
    <col min="2316" max="2316" width="9.28515625" style="42" bestFit="1" customWidth="1"/>
    <col min="2317" max="2317" width="14.85546875" style="42" bestFit="1" customWidth="1"/>
    <col min="2318" max="2318" width="9.28515625" style="42" bestFit="1" customWidth="1"/>
    <col min="2319" max="2319" width="14.42578125" style="42" bestFit="1" customWidth="1"/>
    <col min="2320" max="2320" width="9.28515625" style="42" bestFit="1" customWidth="1"/>
    <col min="2321" max="2321" width="14.85546875" style="42" bestFit="1" customWidth="1"/>
    <col min="2322" max="2322" width="10" style="42" bestFit="1" customWidth="1"/>
    <col min="2323" max="2323" width="14.85546875" style="42" bestFit="1" customWidth="1"/>
    <col min="2324" max="2324" width="10" style="42" bestFit="1" customWidth="1"/>
    <col min="2325" max="2560" width="9.140625" style="42"/>
    <col min="2561" max="2561" width="47.5703125" style="42" bestFit="1" customWidth="1"/>
    <col min="2562" max="2562" width="10.85546875" style="42" bestFit="1" customWidth="1"/>
    <col min="2563" max="2563" width="11.28515625" style="42" bestFit="1" customWidth="1"/>
    <col min="2564" max="2564" width="9.28515625" style="42" bestFit="1" customWidth="1"/>
    <col min="2565" max="2565" width="13.140625" style="42" bestFit="1" customWidth="1"/>
    <col min="2566" max="2566" width="9.28515625" style="42" bestFit="1" customWidth="1"/>
    <col min="2567" max="2567" width="12.85546875" style="42" bestFit="1" customWidth="1"/>
    <col min="2568" max="2568" width="9.28515625" style="42" bestFit="1" customWidth="1"/>
    <col min="2569" max="2569" width="14.140625" style="42" bestFit="1" customWidth="1"/>
    <col min="2570" max="2570" width="9.28515625" style="42" bestFit="1" customWidth="1"/>
    <col min="2571" max="2571" width="14.85546875" style="42" bestFit="1" customWidth="1"/>
    <col min="2572" max="2572" width="9.28515625" style="42" bestFit="1" customWidth="1"/>
    <col min="2573" max="2573" width="14.85546875" style="42" bestFit="1" customWidth="1"/>
    <col min="2574" max="2574" width="9.28515625" style="42" bestFit="1" customWidth="1"/>
    <col min="2575" max="2575" width="14.42578125" style="42" bestFit="1" customWidth="1"/>
    <col min="2576" max="2576" width="9.28515625" style="42" bestFit="1" customWidth="1"/>
    <col min="2577" max="2577" width="14.85546875" style="42" bestFit="1" customWidth="1"/>
    <col min="2578" max="2578" width="10" style="42" bestFit="1" customWidth="1"/>
    <col min="2579" max="2579" width="14.85546875" style="42" bestFit="1" customWidth="1"/>
    <col min="2580" max="2580" width="10" style="42" bestFit="1" customWidth="1"/>
    <col min="2581" max="2816" width="9.140625" style="42"/>
    <col min="2817" max="2817" width="47.5703125" style="42" bestFit="1" customWidth="1"/>
    <col min="2818" max="2818" width="10.85546875" style="42" bestFit="1" customWidth="1"/>
    <col min="2819" max="2819" width="11.28515625" style="42" bestFit="1" customWidth="1"/>
    <col min="2820" max="2820" width="9.28515625" style="42" bestFit="1" customWidth="1"/>
    <col min="2821" max="2821" width="13.140625" style="42" bestFit="1" customWidth="1"/>
    <col min="2822" max="2822" width="9.28515625" style="42" bestFit="1" customWidth="1"/>
    <col min="2823" max="2823" width="12.85546875" style="42" bestFit="1" customWidth="1"/>
    <col min="2824" max="2824" width="9.28515625" style="42" bestFit="1" customWidth="1"/>
    <col min="2825" max="2825" width="14.140625" style="42" bestFit="1" customWidth="1"/>
    <col min="2826" max="2826" width="9.28515625" style="42" bestFit="1" customWidth="1"/>
    <col min="2827" max="2827" width="14.85546875" style="42" bestFit="1" customWidth="1"/>
    <col min="2828" max="2828" width="9.28515625" style="42" bestFit="1" customWidth="1"/>
    <col min="2829" max="2829" width="14.85546875" style="42" bestFit="1" customWidth="1"/>
    <col min="2830" max="2830" width="9.28515625" style="42" bestFit="1" customWidth="1"/>
    <col min="2831" max="2831" width="14.42578125" style="42" bestFit="1" customWidth="1"/>
    <col min="2832" max="2832" width="9.28515625" style="42" bestFit="1" customWidth="1"/>
    <col min="2833" max="2833" width="14.85546875" style="42" bestFit="1" customWidth="1"/>
    <col min="2834" max="2834" width="10" style="42" bestFit="1" customWidth="1"/>
    <col min="2835" max="2835" width="14.85546875" style="42" bestFit="1" customWidth="1"/>
    <col min="2836" max="2836" width="10" style="42" bestFit="1" customWidth="1"/>
    <col min="2837" max="3072" width="9.140625" style="42"/>
    <col min="3073" max="3073" width="47.5703125" style="42" bestFit="1" customWidth="1"/>
    <col min="3074" max="3074" width="10.85546875" style="42" bestFit="1" customWidth="1"/>
    <col min="3075" max="3075" width="11.28515625" style="42" bestFit="1" customWidth="1"/>
    <col min="3076" max="3076" width="9.28515625" style="42" bestFit="1" customWidth="1"/>
    <col min="3077" max="3077" width="13.140625" style="42" bestFit="1" customWidth="1"/>
    <col min="3078" max="3078" width="9.28515625" style="42" bestFit="1" customWidth="1"/>
    <col min="3079" max="3079" width="12.85546875" style="42" bestFit="1" customWidth="1"/>
    <col min="3080" max="3080" width="9.28515625" style="42" bestFit="1" customWidth="1"/>
    <col min="3081" max="3081" width="14.140625" style="42" bestFit="1" customWidth="1"/>
    <col min="3082" max="3082" width="9.28515625" style="42" bestFit="1" customWidth="1"/>
    <col min="3083" max="3083" width="14.85546875" style="42" bestFit="1" customWidth="1"/>
    <col min="3084" max="3084" width="9.28515625" style="42" bestFit="1" customWidth="1"/>
    <col min="3085" max="3085" width="14.85546875" style="42" bestFit="1" customWidth="1"/>
    <col min="3086" max="3086" width="9.28515625" style="42" bestFit="1" customWidth="1"/>
    <col min="3087" max="3087" width="14.42578125" style="42" bestFit="1" customWidth="1"/>
    <col min="3088" max="3088" width="9.28515625" style="42" bestFit="1" customWidth="1"/>
    <col min="3089" max="3089" width="14.85546875" style="42" bestFit="1" customWidth="1"/>
    <col min="3090" max="3090" width="10" style="42" bestFit="1" customWidth="1"/>
    <col min="3091" max="3091" width="14.85546875" style="42" bestFit="1" customWidth="1"/>
    <col min="3092" max="3092" width="10" style="42" bestFit="1" customWidth="1"/>
    <col min="3093" max="3328" width="9.140625" style="42"/>
    <col min="3329" max="3329" width="47.5703125" style="42" bestFit="1" customWidth="1"/>
    <col min="3330" max="3330" width="10.85546875" style="42" bestFit="1" customWidth="1"/>
    <col min="3331" max="3331" width="11.28515625" style="42" bestFit="1" customWidth="1"/>
    <col min="3332" max="3332" width="9.28515625" style="42" bestFit="1" customWidth="1"/>
    <col min="3333" max="3333" width="13.140625" style="42" bestFit="1" customWidth="1"/>
    <col min="3334" max="3334" width="9.28515625" style="42" bestFit="1" customWidth="1"/>
    <col min="3335" max="3335" width="12.85546875" style="42" bestFit="1" customWidth="1"/>
    <col min="3336" max="3336" width="9.28515625" style="42" bestFit="1" customWidth="1"/>
    <col min="3337" max="3337" width="14.140625" style="42" bestFit="1" customWidth="1"/>
    <col min="3338" max="3338" width="9.28515625" style="42" bestFit="1" customWidth="1"/>
    <col min="3339" max="3339" width="14.85546875" style="42" bestFit="1" customWidth="1"/>
    <col min="3340" max="3340" width="9.28515625" style="42" bestFit="1" customWidth="1"/>
    <col min="3341" max="3341" width="14.85546875" style="42" bestFit="1" customWidth="1"/>
    <col min="3342" max="3342" width="9.28515625" style="42" bestFit="1" customWidth="1"/>
    <col min="3343" max="3343" width="14.42578125" style="42" bestFit="1" customWidth="1"/>
    <col min="3344" max="3344" width="9.28515625" style="42" bestFit="1" customWidth="1"/>
    <col min="3345" max="3345" width="14.85546875" style="42" bestFit="1" customWidth="1"/>
    <col min="3346" max="3346" width="10" style="42" bestFit="1" customWidth="1"/>
    <col min="3347" max="3347" width="14.85546875" style="42" bestFit="1" customWidth="1"/>
    <col min="3348" max="3348" width="10" style="42" bestFit="1" customWidth="1"/>
    <col min="3349" max="3584" width="9.140625" style="42"/>
    <col min="3585" max="3585" width="47.5703125" style="42" bestFit="1" customWidth="1"/>
    <col min="3586" max="3586" width="10.85546875" style="42" bestFit="1" customWidth="1"/>
    <col min="3587" max="3587" width="11.28515625" style="42" bestFit="1" customWidth="1"/>
    <col min="3588" max="3588" width="9.28515625" style="42" bestFit="1" customWidth="1"/>
    <col min="3589" max="3589" width="13.140625" style="42" bestFit="1" customWidth="1"/>
    <col min="3590" max="3590" width="9.28515625" style="42" bestFit="1" customWidth="1"/>
    <col min="3591" max="3591" width="12.85546875" style="42" bestFit="1" customWidth="1"/>
    <col min="3592" max="3592" width="9.28515625" style="42" bestFit="1" customWidth="1"/>
    <col min="3593" max="3593" width="14.140625" style="42" bestFit="1" customWidth="1"/>
    <col min="3594" max="3594" width="9.28515625" style="42" bestFit="1" customWidth="1"/>
    <col min="3595" max="3595" width="14.85546875" style="42" bestFit="1" customWidth="1"/>
    <col min="3596" max="3596" width="9.28515625" style="42" bestFit="1" customWidth="1"/>
    <col min="3597" max="3597" width="14.85546875" style="42" bestFit="1" customWidth="1"/>
    <col min="3598" max="3598" width="9.28515625" style="42" bestFit="1" customWidth="1"/>
    <col min="3599" max="3599" width="14.42578125" style="42" bestFit="1" customWidth="1"/>
    <col min="3600" max="3600" width="9.28515625" style="42" bestFit="1" customWidth="1"/>
    <col min="3601" max="3601" width="14.85546875" style="42" bestFit="1" customWidth="1"/>
    <col min="3602" max="3602" width="10" style="42" bestFit="1" customWidth="1"/>
    <col min="3603" max="3603" width="14.85546875" style="42" bestFit="1" customWidth="1"/>
    <col min="3604" max="3604" width="10" style="42" bestFit="1" customWidth="1"/>
    <col min="3605" max="3840" width="9.140625" style="42"/>
    <col min="3841" max="3841" width="47.5703125" style="42" bestFit="1" customWidth="1"/>
    <col min="3842" max="3842" width="10.85546875" style="42" bestFit="1" customWidth="1"/>
    <col min="3843" max="3843" width="11.28515625" style="42" bestFit="1" customWidth="1"/>
    <col min="3844" max="3844" width="9.28515625" style="42" bestFit="1" customWidth="1"/>
    <col min="3845" max="3845" width="13.140625" style="42" bestFit="1" customWidth="1"/>
    <col min="3846" max="3846" width="9.28515625" style="42" bestFit="1" customWidth="1"/>
    <col min="3847" max="3847" width="12.85546875" style="42" bestFit="1" customWidth="1"/>
    <col min="3848" max="3848" width="9.28515625" style="42" bestFit="1" customWidth="1"/>
    <col min="3849" max="3849" width="14.140625" style="42" bestFit="1" customWidth="1"/>
    <col min="3850" max="3850" width="9.28515625" style="42" bestFit="1" customWidth="1"/>
    <col min="3851" max="3851" width="14.85546875" style="42" bestFit="1" customWidth="1"/>
    <col min="3852" max="3852" width="9.28515625" style="42" bestFit="1" customWidth="1"/>
    <col min="3853" max="3853" width="14.85546875" style="42" bestFit="1" customWidth="1"/>
    <col min="3854" max="3854" width="9.28515625" style="42" bestFit="1" customWidth="1"/>
    <col min="3855" max="3855" width="14.42578125" style="42" bestFit="1" customWidth="1"/>
    <col min="3856" max="3856" width="9.28515625" style="42" bestFit="1" customWidth="1"/>
    <col min="3857" max="3857" width="14.85546875" style="42" bestFit="1" customWidth="1"/>
    <col min="3858" max="3858" width="10" style="42" bestFit="1" customWidth="1"/>
    <col min="3859" max="3859" width="14.85546875" style="42" bestFit="1" customWidth="1"/>
    <col min="3860" max="3860" width="10" style="42" bestFit="1" customWidth="1"/>
    <col min="3861" max="4096" width="9.140625" style="42"/>
    <col min="4097" max="4097" width="47.5703125" style="42" bestFit="1" customWidth="1"/>
    <col min="4098" max="4098" width="10.85546875" style="42" bestFit="1" customWidth="1"/>
    <col min="4099" max="4099" width="11.28515625" style="42" bestFit="1" customWidth="1"/>
    <col min="4100" max="4100" width="9.28515625" style="42" bestFit="1" customWidth="1"/>
    <col min="4101" max="4101" width="13.140625" style="42" bestFit="1" customWidth="1"/>
    <col min="4102" max="4102" width="9.28515625" style="42" bestFit="1" customWidth="1"/>
    <col min="4103" max="4103" width="12.85546875" style="42" bestFit="1" customWidth="1"/>
    <col min="4104" max="4104" width="9.28515625" style="42" bestFit="1" customWidth="1"/>
    <col min="4105" max="4105" width="14.140625" style="42" bestFit="1" customWidth="1"/>
    <col min="4106" max="4106" width="9.28515625" style="42" bestFit="1" customWidth="1"/>
    <col min="4107" max="4107" width="14.85546875" style="42" bestFit="1" customWidth="1"/>
    <col min="4108" max="4108" width="9.28515625" style="42" bestFit="1" customWidth="1"/>
    <col min="4109" max="4109" width="14.85546875" style="42" bestFit="1" customWidth="1"/>
    <col min="4110" max="4110" width="9.28515625" style="42" bestFit="1" customWidth="1"/>
    <col min="4111" max="4111" width="14.42578125" style="42" bestFit="1" customWidth="1"/>
    <col min="4112" max="4112" width="9.28515625" style="42" bestFit="1" customWidth="1"/>
    <col min="4113" max="4113" width="14.85546875" style="42" bestFit="1" customWidth="1"/>
    <col min="4114" max="4114" width="10" style="42" bestFit="1" customWidth="1"/>
    <col min="4115" max="4115" width="14.85546875" style="42" bestFit="1" customWidth="1"/>
    <col min="4116" max="4116" width="10" style="42" bestFit="1" customWidth="1"/>
    <col min="4117" max="4352" width="9.140625" style="42"/>
    <col min="4353" max="4353" width="47.5703125" style="42" bestFit="1" customWidth="1"/>
    <col min="4354" max="4354" width="10.85546875" style="42" bestFit="1" customWidth="1"/>
    <col min="4355" max="4355" width="11.28515625" style="42" bestFit="1" customWidth="1"/>
    <col min="4356" max="4356" width="9.28515625" style="42" bestFit="1" customWidth="1"/>
    <col min="4357" max="4357" width="13.140625" style="42" bestFit="1" customWidth="1"/>
    <col min="4358" max="4358" width="9.28515625" style="42" bestFit="1" customWidth="1"/>
    <col min="4359" max="4359" width="12.85546875" style="42" bestFit="1" customWidth="1"/>
    <col min="4360" max="4360" width="9.28515625" style="42" bestFit="1" customWidth="1"/>
    <col min="4361" max="4361" width="14.140625" style="42" bestFit="1" customWidth="1"/>
    <col min="4362" max="4362" width="9.28515625" style="42" bestFit="1" customWidth="1"/>
    <col min="4363" max="4363" width="14.85546875" style="42" bestFit="1" customWidth="1"/>
    <col min="4364" max="4364" width="9.28515625" style="42" bestFit="1" customWidth="1"/>
    <col min="4365" max="4365" width="14.85546875" style="42" bestFit="1" customWidth="1"/>
    <col min="4366" max="4366" width="9.28515625" style="42" bestFit="1" customWidth="1"/>
    <col min="4367" max="4367" width="14.42578125" style="42" bestFit="1" customWidth="1"/>
    <col min="4368" max="4368" width="9.28515625" style="42" bestFit="1" customWidth="1"/>
    <col min="4369" max="4369" width="14.85546875" style="42" bestFit="1" customWidth="1"/>
    <col min="4370" max="4370" width="10" style="42" bestFit="1" customWidth="1"/>
    <col min="4371" max="4371" width="14.85546875" style="42" bestFit="1" customWidth="1"/>
    <col min="4372" max="4372" width="10" style="42" bestFit="1" customWidth="1"/>
    <col min="4373" max="4608" width="9.140625" style="42"/>
    <col min="4609" max="4609" width="47.5703125" style="42" bestFit="1" customWidth="1"/>
    <col min="4610" max="4610" width="10.85546875" style="42" bestFit="1" customWidth="1"/>
    <col min="4611" max="4611" width="11.28515625" style="42" bestFit="1" customWidth="1"/>
    <col min="4612" max="4612" width="9.28515625" style="42" bestFit="1" customWidth="1"/>
    <col min="4613" max="4613" width="13.140625" style="42" bestFit="1" customWidth="1"/>
    <col min="4614" max="4614" width="9.28515625" style="42" bestFit="1" customWidth="1"/>
    <col min="4615" max="4615" width="12.85546875" style="42" bestFit="1" customWidth="1"/>
    <col min="4616" max="4616" width="9.28515625" style="42" bestFit="1" customWidth="1"/>
    <col min="4617" max="4617" width="14.140625" style="42" bestFit="1" customWidth="1"/>
    <col min="4618" max="4618" width="9.28515625" style="42" bestFit="1" customWidth="1"/>
    <col min="4619" max="4619" width="14.85546875" style="42" bestFit="1" customWidth="1"/>
    <col min="4620" max="4620" width="9.28515625" style="42" bestFit="1" customWidth="1"/>
    <col min="4621" max="4621" width="14.85546875" style="42" bestFit="1" customWidth="1"/>
    <col min="4622" max="4622" width="9.28515625" style="42" bestFit="1" customWidth="1"/>
    <col min="4623" max="4623" width="14.42578125" style="42" bestFit="1" customWidth="1"/>
    <col min="4624" max="4624" width="9.28515625" style="42" bestFit="1" customWidth="1"/>
    <col min="4625" max="4625" width="14.85546875" style="42" bestFit="1" customWidth="1"/>
    <col min="4626" max="4626" width="10" style="42" bestFit="1" customWidth="1"/>
    <col min="4627" max="4627" width="14.85546875" style="42" bestFit="1" customWidth="1"/>
    <col min="4628" max="4628" width="10" style="42" bestFit="1" customWidth="1"/>
    <col min="4629" max="4864" width="9.140625" style="42"/>
    <col min="4865" max="4865" width="47.5703125" style="42" bestFit="1" customWidth="1"/>
    <col min="4866" max="4866" width="10.85546875" style="42" bestFit="1" customWidth="1"/>
    <col min="4867" max="4867" width="11.28515625" style="42" bestFit="1" customWidth="1"/>
    <col min="4868" max="4868" width="9.28515625" style="42" bestFit="1" customWidth="1"/>
    <col min="4869" max="4869" width="13.140625" style="42" bestFit="1" customWidth="1"/>
    <col min="4870" max="4870" width="9.28515625" style="42" bestFit="1" customWidth="1"/>
    <col min="4871" max="4871" width="12.85546875" style="42" bestFit="1" customWidth="1"/>
    <col min="4872" max="4872" width="9.28515625" style="42" bestFit="1" customWidth="1"/>
    <col min="4873" max="4873" width="14.140625" style="42" bestFit="1" customWidth="1"/>
    <col min="4874" max="4874" width="9.28515625" style="42" bestFit="1" customWidth="1"/>
    <col min="4875" max="4875" width="14.85546875" style="42" bestFit="1" customWidth="1"/>
    <col min="4876" max="4876" width="9.28515625" style="42" bestFit="1" customWidth="1"/>
    <col min="4877" max="4877" width="14.85546875" style="42" bestFit="1" customWidth="1"/>
    <col min="4878" max="4878" width="9.28515625" style="42" bestFit="1" customWidth="1"/>
    <col min="4879" max="4879" width="14.42578125" style="42" bestFit="1" customWidth="1"/>
    <col min="4880" max="4880" width="9.28515625" style="42" bestFit="1" customWidth="1"/>
    <col min="4881" max="4881" width="14.85546875" style="42" bestFit="1" customWidth="1"/>
    <col min="4882" max="4882" width="10" style="42" bestFit="1" customWidth="1"/>
    <col min="4883" max="4883" width="14.85546875" style="42" bestFit="1" customWidth="1"/>
    <col min="4884" max="4884" width="10" style="42" bestFit="1" customWidth="1"/>
    <col min="4885" max="5120" width="9.140625" style="42"/>
    <col min="5121" max="5121" width="47.5703125" style="42" bestFit="1" customWidth="1"/>
    <col min="5122" max="5122" width="10.85546875" style="42" bestFit="1" customWidth="1"/>
    <col min="5123" max="5123" width="11.28515625" style="42" bestFit="1" customWidth="1"/>
    <col min="5124" max="5124" width="9.28515625" style="42" bestFit="1" customWidth="1"/>
    <col min="5125" max="5125" width="13.140625" style="42" bestFit="1" customWidth="1"/>
    <col min="5126" max="5126" width="9.28515625" style="42" bestFit="1" customWidth="1"/>
    <col min="5127" max="5127" width="12.85546875" style="42" bestFit="1" customWidth="1"/>
    <col min="5128" max="5128" width="9.28515625" style="42" bestFit="1" customWidth="1"/>
    <col min="5129" max="5129" width="14.140625" style="42" bestFit="1" customWidth="1"/>
    <col min="5130" max="5130" width="9.28515625" style="42" bestFit="1" customWidth="1"/>
    <col min="5131" max="5131" width="14.85546875" style="42" bestFit="1" customWidth="1"/>
    <col min="5132" max="5132" width="9.28515625" style="42" bestFit="1" customWidth="1"/>
    <col min="5133" max="5133" width="14.85546875" style="42" bestFit="1" customWidth="1"/>
    <col min="5134" max="5134" width="9.28515625" style="42" bestFit="1" customWidth="1"/>
    <col min="5135" max="5135" width="14.42578125" style="42" bestFit="1" customWidth="1"/>
    <col min="5136" max="5136" width="9.28515625" style="42" bestFit="1" customWidth="1"/>
    <col min="5137" max="5137" width="14.85546875" style="42" bestFit="1" customWidth="1"/>
    <col min="5138" max="5138" width="10" style="42" bestFit="1" customWidth="1"/>
    <col min="5139" max="5139" width="14.85546875" style="42" bestFit="1" customWidth="1"/>
    <col min="5140" max="5140" width="10" style="42" bestFit="1" customWidth="1"/>
    <col min="5141" max="5376" width="9.140625" style="42"/>
    <col min="5377" max="5377" width="47.5703125" style="42" bestFit="1" customWidth="1"/>
    <col min="5378" max="5378" width="10.85546875" style="42" bestFit="1" customWidth="1"/>
    <col min="5379" max="5379" width="11.28515625" style="42" bestFit="1" customWidth="1"/>
    <col min="5380" max="5380" width="9.28515625" style="42" bestFit="1" customWidth="1"/>
    <col min="5381" max="5381" width="13.140625" style="42" bestFit="1" customWidth="1"/>
    <col min="5382" max="5382" width="9.28515625" style="42" bestFit="1" customWidth="1"/>
    <col min="5383" max="5383" width="12.85546875" style="42" bestFit="1" customWidth="1"/>
    <col min="5384" max="5384" width="9.28515625" style="42" bestFit="1" customWidth="1"/>
    <col min="5385" max="5385" width="14.140625" style="42" bestFit="1" customWidth="1"/>
    <col min="5386" max="5386" width="9.28515625" style="42" bestFit="1" customWidth="1"/>
    <col min="5387" max="5387" width="14.85546875" style="42" bestFit="1" customWidth="1"/>
    <col min="5388" max="5388" width="9.28515625" style="42" bestFit="1" customWidth="1"/>
    <col min="5389" max="5389" width="14.85546875" style="42" bestFit="1" customWidth="1"/>
    <col min="5390" max="5390" width="9.28515625" style="42" bestFit="1" customWidth="1"/>
    <col min="5391" max="5391" width="14.42578125" style="42" bestFit="1" customWidth="1"/>
    <col min="5392" max="5392" width="9.28515625" style="42" bestFit="1" customWidth="1"/>
    <col min="5393" max="5393" width="14.85546875" style="42" bestFit="1" customWidth="1"/>
    <col min="5394" max="5394" width="10" style="42" bestFit="1" customWidth="1"/>
    <col min="5395" max="5395" width="14.85546875" style="42" bestFit="1" customWidth="1"/>
    <col min="5396" max="5396" width="10" style="42" bestFit="1" customWidth="1"/>
    <col min="5397" max="5632" width="9.140625" style="42"/>
    <col min="5633" max="5633" width="47.5703125" style="42" bestFit="1" customWidth="1"/>
    <col min="5634" max="5634" width="10.85546875" style="42" bestFit="1" customWidth="1"/>
    <col min="5635" max="5635" width="11.28515625" style="42" bestFit="1" customWidth="1"/>
    <col min="5636" max="5636" width="9.28515625" style="42" bestFit="1" customWidth="1"/>
    <col min="5637" max="5637" width="13.140625" style="42" bestFit="1" customWidth="1"/>
    <col min="5638" max="5638" width="9.28515625" style="42" bestFit="1" customWidth="1"/>
    <col min="5639" max="5639" width="12.85546875" style="42" bestFit="1" customWidth="1"/>
    <col min="5640" max="5640" width="9.28515625" style="42" bestFit="1" customWidth="1"/>
    <col min="5641" max="5641" width="14.140625" style="42" bestFit="1" customWidth="1"/>
    <col min="5642" max="5642" width="9.28515625" style="42" bestFit="1" customWidth="1"/>
    <col min="5643" max="5643" width="14.85546875" style="42" bestFit="1" customWidth="1"/>
    <col min="5644" max="5644" width="9.28515625" style="42" bestFit="1" customWidth="1"/>
    <col min="5645" max="5645" width="14.85546875" style="42" bestFit="1" customWidth="1"/>
    <col min="5646" max="5646" width="9.28515625" style="42" bestFit="1" customWidth="1"/>
    <col min="5647" max="5647" width="14.42578125" style="42" bestFit="1" customWidth="1"/>
    <col min="5648" max="5648" width="9.28515625" style="42" bestFit="1" customWidth="1"/>
    <col min="5649" max="5649" width="14.85546875" style="42" bestFit="1" customWidth="1"/>
    <col min="5650" max="5650" width="10" style="42" bestFit="1" customWidth="1"/>
    <col min="5651" max="5651" width="14.85546875" style="42" bestFit="1" customWidth="1"/>
    <col min="5652" max="5652" width="10" style="42" bestFit="1" customWidth="1"/>
    <col min="5653" max="5888" width="9.140625" style="42"/>
    <col min="5889" max="5889" width="47.5703125" style="42" bestFit="1" customWidth="1"/>
    <col min="5890" max="5890" width="10.85546875" style="42" bestFit="1" customWidth="1"/>
    <col min="5891" max="5891" width="11.28515625" style="42" bestFit="1" customWidth="1"/>
    <col min="5892" max="5892" width="9.28515625" style="42" bestFit="1" customWidth="1"/>
    <col min="5893" max="5893" width="13.140625" style="42" bestFit="1" customWidth="1"/>
    <col min="5894" max="5894" width="9.28515625" style="42" bestFit="1" customWidth="1"/>
    <col min="5895" max="5895" width="12.85546875" style="42" bestFit="1" customWidth="1"/>
    <col min="5896" max="5896" width="9.28515625" style="42" bestFit="1" customWidth="1"/>
    <col min="5897" max="5897" width="14.140625" style="42" bestFit="1" customWidth="1"/>
    <col min="5898" max="5898" width="9.28515625" style="42" bestFit="1" customWidth="1"/>
    <col min="5899" max="5899" width="14.85546875" style="42" bestFit="1" customWidth="1"/>
    <col min="5900" max="5900" width="9.28515625" style="42" bestFit="1" customWidth="1"/>
    <col min="5901" max="5901" width="14.85546875" style="42" bestFit="1" customWidth="1"/>
    <col min="5902" max="5902" width="9.28515625" style="42" bestFit="1" customWidth="1"/>
    <col min="5903" max="5903" width="14.42578125" style="42" bestFit="1" customWidth="1"/>
    <col min="5904" max="5904" width="9.28515625" style="42" bestFit="1" customWidth="1"/>
    <col min="5905" max="5905" width="14.85546875" style="42" bestFit="1" customWidth="1"/>
    <col min="5906" max="5906" width="10" style="42" bestFit="1" customWidth="1"/>
    <col min="5907" max="5907" width="14.85546875" style="42" bestFit="1" customWidth="1"/>
    <col min="5908" max="5908" width="10" style="42" bestFit="1" customWidth="1"/>
    <col min="5909" max="6144" width="9.140625" style="42"/>
    <col min="6145" max="6145" width="47.5703125" style="42" bestFit="1" customWidth="1"/>
    <col min="6146" max="6146" width="10.85546875" style="42" bestFit="1" customWidth="1"/>
    <col min="6147" max="6147" width="11.28515625" style="42" bestFit="1" customWidth="1"/>
    <col min="6148" max="6148" width="9.28515625" style="42" bestFit="1" customWidth="1"/>
    <col min="6149" max="6149" width="13.140625" style="42" bestFit="1" customWidth="1"/>
    <col min="6150" max="6150" width="9.28515625" style="42" bestFit="1" customWidth="1"/>
    <col min="6151" max="6151" width="12.85546875" style="42" bestFit="1" customWidth="1"/>
    <col min="6152" max="6152" width="9.28515625" style="42" bestFit="1" customWidth="1"/>
    <col min="6153" max="6153" width="14.140625" style="42" bestFit="1" customWidth="1"/>
    <col min="6154" max="6154" width="9.28515625" style="42" bestFit="1" customWidth="1"/>
    <col min="6155" max="6155" width="14.85546875" style="42" bestFit="1" customWidth="1"/>
    <col min="6156" max="6156" width="9.28515625" style="42" bestFit="1" customWidth="1"/>
    <col min="6157" max="6157" width="14.85546875" style="42" bestFit="1" customWidth="1"/>
    <col min="6158" max="6158" width="9.28515625" style="42" bestFit="1" customWidth="1"/>
    <col min="6159" max="6159" width="14.42578125" style="42" bestFit="1" customWidth="1"/>
    <col min="6160" max="6160" width="9.28515625" style="42" bestFit="1" customWidth="1"/>
    <col min="6161" max="6161" width="14.85546875" style="42" bestFit="1" customWidth="1"/>
    <col min="6162" max="6162" width="10" style="42" bestFit="1" customWidth="1"/>
    <col min="6163" max="6163" width="14.85546875" style="42" bestFit="1" customWidth="1"/>
    <col min="6164" max="6164" width="10" style="42" bestFit="1" customWidth="1"/>
    <col min="6165" max="6400" width="9.140625" style="42"/>
    <col min="6401" max="6401" width="47.5703125" style="42" bestFit="1" customWidth="1"/>
    <col min="6402" max="6402" width="10.85546875" style="42" bestFit="1" customWidth="1"/>
    <col min="6403" max="6403" width="11.28515625" style="42" bestFit="1" customWidth="1"/>
    <col min="6404" max="6404" width="9.28515625" style="42" bestFit="1" customWidth="1"/>
    <col min="6405" max="6405" width="13.140625" style="42" bestFit="1" customWidth="1"/>
    <col min="6406" max="6406" width="9.28515625" style="42" bestFit="1" customWidth="1"/>
    <col min="6407" max="6407" width="12.85546875" style="42" bestFit="1" customWidth="1"/>
    <col min="6408" max="6408" width="9.28515625" style="42" bestFit="1" customWidth="1"/>
    <col min="6409" max="6409" width="14.140625" style="42" bestFit="1" customWidth="1"/>
    <col min="6410" max="6410" width="9.28515625" style="42" bestFit="1" customWidth="1"/>
    <col min="6411" max="6411" width="14.85546875" style="42" bestFit="1" customWidth="1"/>
    <col min="6412" max="6412" width="9.28515625" style="42" bestFit="1" customWidth="1"/>
    <col min="6413" max="6413" width="14.85546875" style="42" bestFit="1" customWidth="1"/>
    <col min="6414" max="6414" width="9.28515625" style="42" bestFit="1" customWidth="1"/>
    <col min="6415" max="6415" width="14.42578125" style="42" bestFit="1" customWidth="1"/>
    <col min="6416" max="6416" width="9.28515625" style="42" bestFit="1" customWidth="1"/>
    <col min="6417" max="6417" width="14.85546875" style="42" bestFit="1" customWidth="1"/>
    <col min="6418" max="6418" width="10" style="42" bestFit="1" customWidth="1"/>
    <col min="6419" max="6419" width="14.85546875" style="42" bestFit="1" customWidth="1"/>
    <col min="6420" max="6420" width="10" style="42" bestFit="1" customWidth="1"/>
    <col min="6421" max="6656" width="9.140625" style="42"/>
    <col min="6657" max="6657" width="47.5703125" style="42" bestFit="1" customWidth="1"/>
    <col min="6658" max="6658" width="10.85546875" style="42" bestFit="1" customWidth="1"/>
    <col min="6659" max="6659" width="11.28515625" style="42" bestFit="1" customWidth="1"/>
    <col min="6660" max="6660" width="9.28515625" style="42" bestFit="1" customWidth="1"/>
    <col min="6661" max="6661" width="13.140625" style="42" bestFit="1" customWidth="1"/>
    <col min="6662" max="6662" width="9.28515625" style="42" bestFit="1" customWidth="1"/>
    <col min="6663" max="6663" width="12.85546875" style="42" bestFit="1" customWidth="1"/>
    <col min="6664" max="6664" width="9.28515625" style="42" bestFit="1" customWidth="1"/>
    <col min="6665" max="6665" width="14.140625" style="42" bestFit="1" customWidth="1"/>
    <col min="6666" max="6666" width="9.28515625" style="42" bestFit="1" customWidth="1"/>
    <col min="6667" max="6667" width="14.85546875" style="42" bestFit="1" customWidth="1"/>
    <col min="6668" max="6668" width="9.28515625" style="42" bestFit="1" customWidth="1"/>
    <col min="6669" max="6669" width="14.85546875" style="42" bestFit="1" customWidth="1"/>
    <col min="6670" max="6670" width="9.28515625" style="42" bestFit="1" customWidth="1"/>
    <col min="6671" max="6671" width="14.42578125" style="42" bestFit="1" customWidth="1"/>
    <col min="6672" max="6672" width="9.28515625" style="42" bestFit="1" customWidth="1"/>
    <col min="6673" max="6673" width="14.85546875" style="42" bestFit="1" customWidth="1"/>
    <col min="6674" max="6674" width="10" style="42" bestFit="1" customWidth="1"/>
    <col min="6675" max="6675" width="14.85546875" style="42" bestFit="1" customWidth="1"/>
    <col min="6676" max="6676" width="10" style="42" bestFit="1" customWidth="1"/>
    <col min="6677" max="6912" width="9.140625" style="42"/>
    <col min="6913" max="6913" width="47.5703125" style="42" bestFit="1" customWidth="1"/>
    <col min="6914" max="6914" width="10.85546875" style="42" bestFit="1" customWidth="1"/>
    <col min="6915" max="6915" width="11.28515625" style="42" bestFit="1" customWidth="1"/>
    <col min="6916" max="6916" width="9.28515625" style="42" bestFit="1" customWidth="1"/>
    <col min="6917" max="6917" width="13.140625" style="42" bestFit="1" customWidth="1"/>
    <col min="6918" max="6918" width="9.28515625" style="42" bestFit="1" customWidth="1"/>
    <col min="6919" max="6919" width="12.85546875" style="42" bestFit="1" customWidth="1"/>
    <col min="6920" max="6920" width="9.28515625" style="42" bestFit="1" customWidth="1"/>
    <col min="6921" max="6921" width="14.140625" style="42" bestFit="1" customWidth="1"/>
    <col min="6922" max="6922" width="9.28515625" style="42" bestFit="1" customWidth="1"/>
    <col min="6923" max="6923" width="14.85546875" style="42" bestFit="1" customWidth="1"/>
    <col min="6924" max="6924" width="9.28515625" style="42" bestFit="1" customWidth="1"/>
    <col min="6925" max="6925" width="14.85546875" style="42" bestFit="1" customWidth="1"/>
    <col min="6926" max="6926" width="9.28515625" style="42" bestFit="1" customWidth="1"/>
    <col min="6927" max="6927" width="14.42578125" style="42" bestFit="1" customWidth="1"/>
    <col min="6928" max="6928" width="9.28515625" style="42" bestFit="1" customWidth="1"/>
    <col min="6929" max="6929" width="14.85546875" style="42" bestFit="1" customWidth="1"/>
    <col min="6930" max="6930" width="10" style="42" bestFit="1" customWidth="1"/>
    <col min="6931" max="6931" width="14.85546875" style="42" bestFit="1" customWidth="1"/>
    <col min="6932" max="6932" width="10" style="42" bestFit="1" customWidth="1"/>
    <col min="6933" max="7168" width="9.140625" style="42"/>
    <col min="7169" max="7169" width="47.5703125" style="42" bestFit="1" customWidth="1"/>
    <col min="7170" max="7170" width="10.85546875" style="42" bestFit="1" customWidth="1"/>
    <col min="7171" max="7171" width="11.28515625" style="42" bestFit="1" customWidth="1"/>
    <col min="7172" max="7172" width="9.28515625" style="42" bestFit="1" customWidth="1"/>
    <col min="7173" max="7173" width="13.140625" style="42" bestFit="1" customWidth="1"/>
    <col min="7174" max="7174" width="9.28515625" style="42" bestFit="1" customWidth="1"/>
    <col min="7175" max="7175" width="12.85546875" style="42" bestFit="1" customWidth="1"/>
    <col min="7176" max="7176" width="9.28515625" style="42" bestFit="1" customWidth="1"/>
    <col min="7177" max="7177" width="14.140625" style="42" bestFit="1" customWidth="1"/>
    <col min="7178" max="7178" width="9.28515625" style="42" bestFit="1" customWidth="1"/>
    <col min="7179" max="7179" width="14.85546875" style="42" bestFit="1" customWidth="1"/>
    <col min="7180" max="7180" width="9.28515625" style="42" bestFit="1" customWidth="1"/>
    <col min="7181" max="7181" width="14.85546875" style="42" bestFit="1" customWidth="1"/>
    <col min="7182" max="7182" width="9.28515625" style="42" bestFit="1" customWidth="1"/>
    <col min="7183" max="7183" width="14.42578125" style="42" bestFit="1" customWidth="1"/>
    <col min="7184" max="7184" width="9.28515625" style="42" bestFit="1" customWidth="1"/>
    <col min="7185" max="7185" width="14.85546875" style="42" bestFit="1" customWidth="1"/>
    <col min="7186" max="7186" width="10" style="42" bestFit="1" customWidth="1"/>
    <col min="7187" max="7187" width="14.85546875" style="42" bestFit="1" customWidth="1"/>
    <col min="7188" max="7188" width="10" style="42" bestFit="1" customWidth="1"/>
    <col min="7189" max="7424" width="9.140625" style="42"/>
    <col min="7425" max="7425" width="47.5703125" style="42" bestFit="1" customWidth="1"/>
    <col min="7426" max="7426" width="10.85546875" style="42" bestFit="1" customWidth="1"/>
    <col min="7427" max="7427" width="11.28515625" style="42" bestFit="1" customWidth="1"/>
    <col min="7428" max="7428" width="9.28515625" style="42" bestFit="1" customWidth="1"/>
    <col min="7429" max="7429" width="13.140625" style="42" bestFit="1" customWidth="1"/>
    <col min="7430" max="7430" width="9.28515625" style="42" bestFit="1" customWidth="1"/>
    <col min="7431" max="7431" width="12.85546875" style="42" bestFit="1" customWidth="1"/>
    <col min="7432" max="7432" width="9.28515625" style="42" bestFit="1" customWidth="1"/>
    <col min="7433" max="7433" width="14.140625" style="42" bestFit="1" customWidth="1"/>
    <col min="7434" max="7434" width="9.28515625" style="42" bestFit="1" customWidth="1"/>
    <col min="7435" max="7435" width="14.85546875" style="42" bestFit="1" customWidth="1"/>
    <col min="7436" max="7436" width="9.28515625" style="42" bestFit="1" customWidth="1"/>
    <col min="7437" max="7437" width="14.85546875" style="42" bestFit="1" customWidth="1"/>
    <col min="7438" max="7438" width="9.28515625" style="42" bestFit="1" customWidth="1"/>
    <col min="7439" max="7439" width="14.42578125" style="42" bestFit="1" customWidth="1"/>
    <col min="7440" max="7440" width="9.28515625" style="42" bestFit="1" customWidth="1"/>
    <col min="7441" max="7441" width="14.85546875" style="42" bestFit="1" customWidth="1"/>
    <col min="7442" max="7442" width="10" style="42" bestFit="1" customWidth="1"/>
    <col min="7443" max="7443" width="14.85546875" style="42" bestFit="1" customWidth="1"/>
    <col min="7444" max="7444" width="10" style="42" bestFit="1" customWidth="1"/>
    <col min="7445" max="7680" width="9.140625" style="42"/>
    <col min="7681" max="7681" width="47.5703125" style="42" bestFit="1" customWidth="1"/>
    <col min="7682" max="7682" width="10.85546875" style="42" bestFit="1" customWidth="1"/>
    <col min="7683" max="7683" width="11.28515625" style="42" bestFit="1" customWidth="1"/>
    <col min="7684" max="7684" width="9.28515625" style="42" bestFit="1" customWidth="1"/>
    <col min="7685" max="7685" width="13.140625" style="42" bestFit="1" customWidth="1"/>
    <col min="7686" max="7686" width="9.28515625" style="42" bestFit="1" customWidth="1"/>
    <col min="7687" max="7687" width="12.85546875" style="42" bestFit="1" customWidth="1"/>
    <col min="7688" max="7688" width="9.28515625" style="42" bestFit="1" customWidth="1"/>
    <col min="7689" max="7689" width="14.140625" style="42" bestFit="1" customWidth="1"/>
    <col min="7690" max="7690" width="9.28515625" style="42" bestFit="1" customWidth="1"/>
    <col min="7691" max="7691" width="14.85546875" style="42" bestFit="1" customWidth="1"/>
    <col min="7692" max="7692" width="9.28515625" style="42" bestFit="1" customWidth="1"/>
    <col min="7693" max="7693" width="14.85546875" style="42" bestFit="1" customWidth="1"/>
    <col min="7694" max="7694" width="9.28515625" style="42" bestFit="1" customWidth="1"/>
    <col min="7695" max="7695" width="14.42578125" style="42" bestFit="1" customWidth="1"/>
    <col min="7696" max="7696" width="9.28515625" style="42" bestFit="1" customWidth="1"/>
    <col min="7697" max="7697" width="14.85546875" style="42" bestFit="1" customWidth="1"/>
    <col min="7698" max="7698" width="10" style="42" bestFit="1" customWidth="1"/>
    <col min="7699" max="7699" width="14.85546875" style="42" bestFit="1" customWidth="1"/>
    <col min="7700" max="7700" width="10" style="42" bestFit="1" customWidth="1"/>
    <col min="7701" max="7936" width="9.140625" style="42"/>
    <col min="7937" max="7937" width="47.5703125" style="42" bestFit="1" customWidth="1"/>
    <col min="7938" max="7938" width="10.85546875" style="42" bestFit="1" customWidth="1"/>
    <col min="7939" max="7939" width="11.28515625" style="42" bestFit="1" customWidth="1"/>
    <col min="7940" max="7940" width="9.28515625" style="42" bestFit="1" customWidth="1"/>
    <col min="7941" max="7941" width="13.140625" style="42" bestFit="1" customWidth="1"/>
    <col min="7942" max="7942" width="9.28515625" style="42" bestFit="1" customWidth="1"/>
    <col min="7943" max="7943" width="12.85546875" style="42" bestFit="1" customWidth="1"/>
    <col min="7944" max="7944" width="9.28515625" style="42" bestFit="1" customWidth="1"/>
    <col min="7945" max="7945" width="14.140625" style="42" bestFit="1" customWidth="1"/>
    <col min="7946" max="7946" width="9.28515625" style="42" bestFit="1" customWidth="1"/>
    <col min="7947" max="7947" width="14.85546875" style="42" bestFit="1" customWidth="1"/>
    <col min="7948" max="7948" width="9.28515625" style="42" bestFit="1" customWidth="1"/>
    <col min="7949" max="7949" width="14.85546875" style="42" bestFit="1" customWidth="1"/>
    <col min="7950" max="7950" width="9.28515625" style="42" bestFit="1" customWidth="1"/>
    <col min="7951" max="7951" width="14.42578125" style="42" bestFit="1" customWidth="1"/>
    <col min="7952" max="7952" width="9.28515625" style="42" bestFit="1" customWidth="1"/>
    <col min="7953" max="7953" width="14.85546875" style="42" bestFit="1" customWidth="1"/>
    <col min="7954" max="7954" width="10" style="42" bestFit="1" customWidth="1"/>
    <col min="7955" max="7955" width="14.85546875" style="42" bestFit="1" customWidth="1"/>
    <col min="7956" max="7956" width="10" style="42" bestFit="1" customWidth="1"/>
    <col min="7957" max="8192" width="9.140625" style="42"/>
    <col min="8193" max="8193" width="47.5703125" style="42" bestFit="1" customWidth="1"/>
    <col min="8194" max="8194" width="10.85546875" style="42" bestFit="1" customWidth="1"/>
    <col min="8195" max="8195" width="11.28515625" style="42" bestFit="1" customWidth="1"/>
    <col min="8196" max="8196" width="9.28515625" style="42" bestFit="1" customWidth="1"/>
    <col min="8197" max="8197" width="13.140625" style="42" bestFit="1" customWidth="1"/>
    <col min="8198" max="8198" width="9.28515625" style="42" bestFit="1" customWidth="1"/>
    <col min="8199" max="8199" width="12.85546875" style="42" bestFit="1" customWidth="1"/>
    <col min="8200" max="8200" width="9.28515625" style="42" bestFit="1" customWidth="1"/>
    <col min="8201" max="8201" width="14.140625" style="42" bestFit="1" customWidth="1"/>
    <col min="8202" max="8202" width="9.28515625" style="42" bestFit="1" customWidth="1"/>
    <col min="8203" max="8203" width="14.85546875" style="42" bestFit="1" customWidth="1"/>
    <col min="8204" max="8204" width="9.28515625" style="42" bestFit="1" customWidth="1"/>
    <col min="8205" max="8205" width="14.85546875" style="42" bestFit="1" customWidth="1"/>
    <col min="8206" max="8206" width="9.28515625" style="42" bestFit="1" customWidth="1"/>
    <col min="8207" max="8207" width="14.42578125" style="42" bestFit="1" customWidth="1"/>
    <col min="8208" max="8208" width="9.28515625" style="42" bestFit="1" customWidth="1"/>
    <col min="8209" max="8209" width="14.85546875" style="42" bestFit="1" customWidth="1"/>
    <col min="8210" max="8210" width="10" style="42" bestFit="1" customWidth="1"/>
    <col min="8211" max="8211" width="14.85546875" style="42" bestFit="1" customWidth="1"/>
    <col min="8212" max="8212" width="10" style="42" bestFit="1" customWidth="1"/>
    <col min="8213" max="8448" width="9.140625" style="42"/>
    <col min="8449" max="8449" width="47.5703125" style="42" bestFit="1" customWidth="1"/>
    <col min="8450" max="8450" width="10.85546875" style="42" bestFit="1" customWidth="1"/>
    <col min="8451" max="8451" width="11.28515625" style="42" bestFit="1" customWidth="1"/>
    <col min="8452" max="8452" width="9.28515625" style="42" bestFit="1" customWidth="1"/>
    <col min="8453" max="8453" width="13.140625" style="42" bestFit="1" customWidth="1"/>
    <col min="8454" max="8454" width="9.28515625" style="42" bestFit="1" customWidth="1"/>
    <col min="8455" max="8455" width="12.85546875" style="42" bestFit="1" customWidth="1"/>
    <col min="8456" max="8456" width="9.28515625" style="42" bestFit="1" customWidth="1"/>
    <col min="8457" max="8457" width="14.140625" style="42" bestFit="1" customWidth="1"/>
    <col min="8458" max="8458" width="9.28515625" style="42" bestFit="1" customWidth="1"/>
    <col min="8459" max="8459" width="14.85546875" style="42" bestFit="1" customWidth="1"/>
    <col min="8460" max="8460" width="9.28515625" style="42" bestFit="1" customWidth="1"/>
    <col min="8461" max="8461" width="14.85546875" style="42" bestFit="1" customWidth="1"/>
    <col min="8462" max="8462" width="9.28515625" style="42" bestFit="1" customWidth="1"/>
    <col min="8463" max="8463" width="14.42578125" style="42" bestFit="1" customWidth="1"/>
    <col min="8464" max="8464" width="9.28515625" style="42" bestFit="1" customWidth="1"/>
    <col min="8465" max="8465" width="14.85546875" style="42" bestFit="1" customWidth="1"/>
    <col min="8466" max="8466" width="10" style="42" bestFit="1" customWidth="1"/>
    <col min="8467" max="8467" width="14.85546875" style="42" bestFit="1" customWidth="1"/>
    <col min="8468" max="8468" width="10" style="42" bestFit="1" customWidth="1"/>
    <col min="8469" max="8704" width="9.140625" style="42"/>
    <col min="8705" max="8705" width="47.5703125" style="42" bestFit="1" customWidth="1"/>
    <col min="8706" max="8706" width="10.85546875" style="42" bestFit="1" customWidth="1"/>
    <col min="8707" max="8707" width="11.28515625" style="42" bestFit="1" customWidth="1"/>
    <col min="8708" max="8708" width="9.28515625" style="42" bestFit="1" customWidth="1"/>
    <col min="8709" max="8709" width="13.140625" style="42" bestFit="1" customWidth="1"/>
    <col min="8710" max="8710" width="9.28515625" style="42" bestFit="1" customWidth="1"/>
    <col min="8711" max="8711" width="12.85546875" style="42" bestFit="1" customWidth="1"/>
    <col min="8712" max="8712" width="9.28515625" style="42" bestFit="1" customWidth="1"/>
    <col min="8713" max="8713" width="14.140625" style="42" bestFit="1" customWidth="1"/>
    <col min="8714" max="8714" width="9.28515625" style="42" bestFit="1" customWidth="1"/>
    <col min="8715" max="8715" width="14.85546875" style="42" bestFit="1" customWidth="1"/>
    <col min="8716" max="8716" width="9.28515625" style="42" bestFit="1" customWidth="1"/>
    <col min="8717" max="8717" width="14.85546875" style="42" bestFit="1" customWidth="1"/>
    <col min="8718" max="8718" width="9.28515625" style="42" bestFit="1" customWidth="1"/>
    <col min="8719" max="8719" width="14.42578125" style="42" bestFit="1" customWidth="1"/>
    <col min="8720" max="8720" width="9.28515625" style="42" bestFit="1" customWidth="1"/>
    <col min="8721" max="8721" width="14.85546875" style="42" bestFit="1" customWidth="1"/>
    <col min="8722" max="8722" width="10" style="42" bestFit="1" customWidth="1"/>
    <col min="8723" max="8723" width="14.85546875" style="42" bestFit="1" customWidth="1"/>
    <col min="8724" max="8724" width="10" style="42" bestFit="1" customWidth="1"/>
    <col min="8725" max="8960" width="9.140625" style="42"/>
    <col min="8961" max="8961" width="47.5703125" style="42" bestFit="1" customWidth="1"/>
    <col min="8962" max="8962" width="10.85546875" style="42" bestFit="1" customWidth="1"/>
    <col min="8963" max="8963" width="11.28515625" style="42" bestFit="1" customWidth="1"/>
    <col min="8964" max="8964" width="9.28515625" style="42" bestFit="1" customWidth="1"/>
    <col min="8965" max="8965" width="13.140625" style="42" bestFit="1" customWidth="1"/>
    <col min="8966" max="8966" width="9.28515625" style="42" bestFit="1" customWidth="1"/>
    <col min="8967" max="8967" width="12.85546875" style="42" bestFit="1" customWidth="1"/>
    <col min="8968" max="8968" width="9.28515625" style="42" bestFit="1" customWidth="1"/>
    <col min="8969" max="8969" width="14.140625" style="42" bestFit="1" customWidth="1"/>
    <col min="8970" max="8970" width="9.28515625" style="42" bestFit="1" customWidth="1"/>
    <col min="8971" max="8971" width="14.85546875" style="42" bestFit="1" customWidth="1"/>
    <col min="8972" max="8972" width="9.28515625" style="42" bestFit="1" customWidth="1"/>
    <col min="8973" max="8973" width="14.85546875" style="42" bestFit="1" customWidth="1"/>
    <col min="8974" max="8974" width="9.28515625" style="42" bestFit="1" customWidth="1"/>
    <col min="8975" max="8975" width="14.42578125" style="42" bestFit="1" customWidth="1"/>
    <col min="8976" max="8976" width="9.28515625" style="42" bestFit="1" customWidth="1"/>
    <col min="8977" max="8977" width="14.85546875" style="42" bestFit="1" customWidth="1"/>
    <col min="8978" max="8978" width="10" style="42" bestFit="1" customWidth="1"/>
    <col min="8979" max="8979" width="14.85546875" style="42" bestFit="1" customWidth="1"/>
    <col min="8980" max="8980" width="10" style="42" bestFit="1" customWidth="1"/>
    <col min="8981" max="9216" width="9.140625" style="42"/>
    <col min="9217" max="9217" width="47.5703125" style="42" bestFit="1" customWidth="1"/>
    <col min="9218" max="9218" width="10.85546875" style="42" bestFit="1" customWidth="1"/>
    <col min="9219" max="9219" width="11.28515625" style="42" bestFit="1" customWidth="1"/>
    <col min="9220" max="9220" width="9.28515625" style="42" bestFit="1" customWidth="1"/>
    <col min="9221" max="9221" width="13.140625" style="42" bestFit="1" customWidth="1"/>
    <col min="9222" max="9222" width="9.28515625" style="42" bestFit="1" customWidth="1"/>
    <col min="9223" max="9223" width="12.85546875" style="42" bestFit="1" customWidth="1"/>
    <col min="9224" max="9224" width="9.28515625" style="42" bestFit="1" customWidth="1"/>
    <col min="9225" max="9225" width="14.140625" style="42" bestFit="1" customWidth="1"/>
    <col min="9226" max="9226" width="9.28515625" style="42" bestFit="1" customWidth="1"/>
    <col min="9227" max="9227" width="14.85546875" style="42" bestFit="1" customWidth="1"/>
    <col min="9228" max="9228" width="9.28515625" style="42" bestFit="1" customWidth="1"/>
    <col min="9229" max="9229" width="14.85546875" style="42" bestFit="1" customWidth="1"/>
    <col min="9230" max="9230" width="9.28515625" style="42" bestFit="1" customWidth="1"/>
    <col min="9231" max="9231" width="14.42578125" style="42" bestFit="1" customWidth="1"/>
    <col min="9232" max="9232" width="9.28515625" style="42" bestFit="1" customWidth="1"/>
    <col min="9233" max="9233" width="14.85546875" style="42" bestFit="1" customWidth="1"/>
    <col min="9234" max="9234" width="10" style="42" bestFit="1" customWidth="1"/>
    <col min="9235" max="9235" width="14.85546875" style="42" bestFit="1" customWidth="1"/>
    <col min="9236" max="9236" width="10" style="42" bestFit="1" customWidth="1"/>
    <col min="9237" max="9472" width="9.140625" style="42"/>
    <col min="9473" max="9473" width="47.5703125" style="42" bestFit="1" customWidth="1"/>
    <col min="9474" max="9474" width="10.85546875" style="42" bestFit="1" customWidth="1"/>
    <col min="9475" max="9475" width="11.28515625" style="42" bestFit="1" customWidth="1"/>
    <col min="9476" max="9476" width="9.28515625" style="42" bestFit="1" customWidth="1"/>
    <col min="9477" max="9477" width="13.140625" style="42" bestFit="1" customWidth="1"/>
    <col min="9478" max="9478" width="9.28515625" style="42" bestFit="1" customWidth="1"/>
    <col min="9479" max="9479" width="12.85546875" style="42" bestFit="1" customWidth="1"/>
    <col min="9480" max="9480" width="9.28515625" style="42" bestFit="1" customWidth="1"/>
    <col min="9481" max="9481" width="14.140625" style="42" bestFit="1" customWidth="1"/>
    <col min="9482" max="9482" width="9.28515625" style="42" bestFit="1" customWidth="1"/>
    <col min="9483" max="9483" width="14.85546875" style="42" bestFit="1" customWidth="1"/>
    <col min="9484" max="9484" width="9.28515625" style="42" bestFit="1" customWidth="1"/>
    <col min="9485" max="9485" width="14.85546875" style="42" bestFit="1" customWidth="1"/>
    <col min="9486" max="9486" width="9.28515625" style="42" bestFit="1" customWidth="1"/>
    <col min="9487" max="9487" width="14.42578125" style="42" bestFit="1" customWidth="1"/>
    <col min="9488" max="9488" width="9.28515625" style="42" bestFit="1" customWidth="1"/>
    <col min="9489" max="9489" width="14.85546875" style="42" bestFit="1" customWidth="1"/>
    <col min="9490" max="9490" width="10" style="42" bestFit="1" customWidth="1"/>
    <col min="9491" max="9491" width="14.85546875" style="42" bestFit="1" customWidth="1"/>
    <col min="9492" max="9492" width="10" style="42" bestFit="1" customWidth="1"/>
    <col min="9493" max="9728" width="9.140625" style="42"/>
    <col min="9729" max="9729" width="47.5703125" style="42" bestFit="1" customWidth="1"/>
    <col min="9730" max="9730" width="10.85546875" style="42" bestFit="1" customWidth="1"/>
    <col min="9731" max="9731" width="11.28515625" style="42" bestFit="1" customWidth="1"/>
    <col min="9732" max="9732" width="9.28515625" style="42" bestFit="1" customWidth="1"/>
    <col min="9733" max="9733" width="13.140625" style="42" bestFit="1" customWidth="1"/>
    <col min="9734" max="9734" width="9.28515625" style="42" bestFit="1" customWidth="1"/>
    <col min="9735" max="9735" width="12.85546875" style="42" bestFit="1" customWidth="1"/>
    <col min="9736" max="9736" width="9.28515625" style="42" bestFit="1" customWidth="1"/>
    <col min="9737" max="9737" width="14.140625" style="42" bestFit="1" customWidth="1"/>
    <col min="9738" max="9738" width="9.28515625" style="42" bestFit="1" customWidth="1"/>
    <col min="9739" max="9739" width="14.85546875" style="42" bestFit="1" customWidth="1"/>
    <col min="9740" max="9740" width="9.28515625" style="42" bestFit="1" customWidth="1"/>
    <col min="9741" max="9741" width="14.85546875" style="42" bestFit="1" customWidth="1"/>
    <col min="9742" max="9742" width="9.28515625" style="42" bestFit="1" customWidth="1"/>
    <col min="9743" max="9743" width="14.42578125" style="42" bestFit="1" customWidth="1"/>
    <col min="9744" max="9744" width="9.28515625" style="42" bestFit="1" customWidth="1"/>
    <col min="9745" max="9745" width="14.85546875" style="42" bestFit="1" customWidth="1"/>
    <col min="9746" max="9746" width="10" style="42" bestFit="1" customWidth="1"/>
    <col min="9747" max="9747" width="14.85546875" style="42" bestFit="1" customWidth="1"/>
    <col min="9748" max="9748" width="10" style="42" bestFit="1" customWidth="1"/>
    <col min="9749" max="9984" width="9.140625" style="42"/>
    <col min="9985" max="9985" width="47.5703125" style="42" bestFit="1" customWidth="1"/>
    <col min="9986" max="9986" width="10.85546875" style="42" bestFit="1" customWidth="1"/>
    <col min="9987" max="9987" width="11.28515625" style="42" bestFit="1" customWidth="1"/>
    <col min="9988" max="9988" width="9.28515625" style="42" bestFit="1" customWidth="1"/>
    <col min="9989" max="9989" width="13.140625" style="42" bestFit="1" customWidth="1"/>
    <col min="9990" max="9990" width="9.28515625" style="42" bestFit="1" customWidth="1"/>
    <col min="9991" max="9991" width="12.85546875" style="42" bestFit="1" customWidth="1"/>
    <col min="9992" max="9992" width="9.28515625" style="42" bestFit="1" customWidth="1"/>
    <col min="9993" max="9993" width="14.140625" style="42" bestFit="1" customWidth="1"/>
    <col min="9994" max="9994" width="9.28515625" style="42" bestFit="1" customWidth="1"/>
    <col min="9995" max="9995" width="14.85546875" style="42" bestFit="1" customWidth="1"/>
    <col min="9996" max="9996" width="9.28515625" style="42" bestFit="1" customWidth="1"/>
    <col min="9997" max="9997" width="14.85546875" style="42" bestFit="1" customWidth="1"/>
    <col min="9998" max="9998" width="9.28515625" style="42" bestFit="1" customWidth="1"/>
    <col min="9999" max="9999" width="14.42578125" style="42" bestFit="1" customWidth="1"/>
    <col min="10000" max="10000" width="9.28515625" style="42" bestFit="1" customWidth="1"/>
    <col min="10001" max="10001" width="14.85546875" style="42" bestFit="1" customWidth="1"/>
    <col min="10002" max="10002" width="10" style="42" bestFit="1" customWidth="1"/>
    <col min="10003" max="10003" width="14.85546875" style="42" bestFit="1" customWidth="1"/>
    <col min="10004" max="10004" width="10" style="42" bestFit="1" customWidth="1"/>
    <col min="10005" max="10240" width="9.140625" style="42"/>
    <col min="10241" max="10241" width="47.5703125" style="42" bestFit="1" customWidth="1"/>
    <col min="10242" max="10242" width="10.85546875" style="42" bestFit="1" customWidth="1"/>
    <col min="10243" max="10243" width="11.28515625" style="42" bestFit="1" customWidth="1"/>
    <col min="10244" max="10244" width="9.28515625" style="42" bestFit="1" customWidth="1"/>
    <col min="10245" max="10245" width="13.140625" style="42" bestFit="1" customWidth="1"/>
    <col min="10246" max="10246" width="9.28515625" style="42" bestFit="1" customWidth="1"/>
    <col min="10247" max="10247" width="12.85546875" style="42" bestFit="1" customWidth="1"/>
    <col min="10248" max="10248" width="9.28515625" style="42" bestFit="1" customWidth="1"/>
    <col min="10249" max="10249" width="14.140625" style="42" bestFit="1" customWidth="1"/>
    <col min="10250" max="10250" width="9.28515625" style="42" bestFit="1" customWidth="1"/>
    <col min="10251" max="10251" width="14.85546875" style="42" bestFit="1" customWidth="1"/>
    <col min="10252" max="10252" width="9.28515625" style="42" bestFit="1" customWidth="1"/>
    <col min="10253" max="10253" width="14.85546875" style="42" bestFit="1" customWidth="1"/>
    <col min="10254" max="10254" width="9.28515625" style="42" bestFit="1" customWidth="1"/>
    <col min="10255" max="10255" width="14.42578125" style="42" bestFit="1" customWidth="1"/>
    <col min="10256" max="10256" width="9.28515625" style="42" bestFit="1" customWidth="1"/>
    <col min="10257" max="10257" width="14.85546875" style="42" bestFit="1" customWidth="1"/>
    <col min="10258" max="10258" width="10" style="42" bestFit="1" customWidth="1"/>
    <col min="10259" max="10259" width="14.85546875" style="42" bestFit="1" customWidth="1"/>
    <col min="10260" max="10260" width="10" style="42" bestFit="1" customWidth="1"/>
    <col min="10261" max="10496" width="9.140625" style="42"/>
    <col min="10497" max="10497" width="47.5703125" style="42" bestFit="1" customWidth="1"/>
    <col min="10498" max="10498" width="10.85546875" style="42" bestFit="1" customWidth="1"/>
    <col min="10499" max="10499" width="11.28515625" style="42" bestFit="1" customWidth="1"/>
    <col min="10500" max="10500" width="9.28515625" style="42" bestFit="1" customWidth="1"/>
    <col min="10501" max="10501" width="13.140625" style="42" bestFit="1" customWidth="1"/>
    <col min="10502" max="10502" width="9.28515625" style="42" bestFit="1" customWidth="1"/>
    <col min="10503" max="10503" width="12.85546875" style="42" bestFit="1" customWidth="1"/>
    <col min="10504" max="10504" width="9.28515625" style="42" bestFit="1" customWidth="1"/>
    <col min="10505" max="10505" width="14.140625" style="42" bestFit="1" customWidth="1"/>
    <col min="10506" max="10506" width="9.28515625" style="42" bestFit="1" customWidth="1"/>
    <col min="10507" max="10507" width="14.85546875" style="42" bestFit="1" customWidth="1"/>
    <col min="10508" max="10508" width="9.28515625" style="42" bestFit="1" customWidth="1"/>
    <col min="10509" max="10509" width="14.85546875" style="42" bestFit="1" customWidth="1"/>
    <col min="10510" max="10510" width="9.28515625" style="42" bestFit="1" customWidth="1"/>
    <col min="10511" max="10511" width="14.42578125" style="42" bestFit="1" customWidth="1"/>
    <col min="10512" max="10512" width="9.28515625" style="42" bestFit="1" customWidth="1"/>
    <col min="10513" max="10513" width="14.85546875" style="42" bestFit="1" customWidth="1"/>
    <col min="10514" max="10514" width="10" style="42" bestFit="1" customWidth="1"/>
    <col min="10515" max="10515" width="14.85546875" style="42" bestFit="1" customWidth="1"/>
    <col min="10516" max="10516" width="10" style="42" bestFit="1" customWidth="1"/>
    <col min="10517" max="10752" width="9.140625" style="42"/>
    <col min="10753" max="10753" width="47.5703125" style="42" bestFit="1" customWidth="1"/>
    <col min="10754" max="10754" width="10.85546875" style="42" bestFit="1" customWidth="1"/>
    <col min="10755" max="10755" width="11.28515625" style="42" bestFit="1" customWidth="1"/>
    <col min="10756" max="10756" width="9.28515625" style="42" bestFit="1" customWidth="1"/>
    <col min="10757" max="10757" width="13.140625" style="42" bestFit="1" customWidth="1"/>
    <col min="10758" max="10758" width="9.28515625" style="42" bestFit="1" customWidth="1"/>
    <col min="10759" max="10759" width="12.85546875" style="42" bestFit="1" customWidth="1"/>
    <col min="10760" max="10760" width="9.28515625" style="42" bestFit="1" customWidth="1"/>
    <col min="10761" max="10761" width="14.140625" style="42" bestFit="1" customWidth="1"/>
    <col min="10762" max="10762" width="9.28515625" style="42" bestFit="1" customWidth="1"/>
    <col min="10763" max="10763" width="14.85546875" style="42" bestFit="1" customWidth="1"/>
    <col min="10764" max="10764" width="9.28515625" style="42" bestFit="1" customWidth="1"/>
    <col min="10765" max="10765" width="14.85546875" style="42" bestFit="1" customWidth="1"/>
    <col min="10766" max="10766" width="9.28515625" style="42" bestFit="1" customWidth="1"/>
    <col min="10767" max="10767" width="14.42578125" style="42" bestFit="1" customWidth="1"/>
    <col min="10768" max="10768" width="9.28515625" style="42" bestFit="1" customWidth="1"/>
    <col min="10769" max="10769" width="14.85546875" style="42" bestFit="1" customWidth="1"/>
    <col min="10770" max="10770" width="10" style="42" bestFit="1" customWidth="1"/>
    <col min="10771" max="10771" width="14.85546875" style="42" bestFit="1" customWidth="1"/>
    <col min="10772" max="10772" width="10" style="42" bestFit="1" customWidth="1"/>
    <col min="10773" max="11008" width="9.140625" style="42"/>
    <col min="11009" max="11009" width="47.5703125" style="42" bestFit="1" customWidth="1"/>
    <col min="11010" max="11010" width="10.85546875" style="42" bestFit="1" customWidth="1"/>
    <col min="11011" max="11011" width="11.28515625" style="42" bestFit="1" customWidth="1"/>
    <col min="11012" max="11012" width="9.28515625" style="42" bestFit="1" customWidth="1"/>
    <col min="11013" max="11013" width="13.140625" style="42" bestFit="1" customWidth="1"/>
    <col min="11014" max="11014" width="9.28515625" style="42" bestFit="1" customWidth="1"/>
    <col min="11015" max="11015" width="12.85546875" style="42" bestFit="1" customWidth="1"/>
    <col min="11016" max="11016" width="9.28515625" style="42" bestFit="1" customWidth="1"/>
    <col min="11017" max="11017" width="14.140625" style="42" bestFit="1" customWidth="1"/>
    <col min="11018" max="11018" width="9.28515625" style="42" bestFit="1" customWidth="1"/>
    <col min="11019" max="11019" width="14.85546875" style="42" bestFit="1" customWidth="1"/>
    <col min="11020" max="11020" width="9.28515625" style="42" bestFit="1" customWidth="1"/>
    <col min="11021" max="11021" width="14.85546875" style="42" bestFit="1" customWidth="1"/>
    <col min="11022" max="11022" width="9.28515625" style="42" bestFit="1" customWidth="1"/>
    <col min="11023" max="11023" width="14.42578125" style="42" bestFit="1" customWidth="1"/>
    <col min="11024" max="11024" width="9.28515625" style="42" bestFit="1" customWidth="1"/>
    <col min="11025" max="11025" width="14.85546875" style="42" bestFit="1" customWidth="1"/>
    <col min="11026" max="11026" width="10" style="42" bestFit="1" customWidth="1"/>
    <col min="11027" max="11027" width="14.85546875" style="42" bestFit="1" customWidth="1"/>
    <col min="11028" max="11028" width="10" style="42" bestFit="1" customWidth="1"/>
    <col min="11029" max="11264" width="9.140625" style="42"/>
    <col min="11265" max="11265" width="47.5703125" style="42" bestFit="1" customWidth="1"/>
    <col min="11266" max="11266" width="10.85546875" style="42" bestFit="1" customWidth="1"/>
    <col min="11267" max="11267" width="11.28515625" style="42" bestFit="1" customWidth="1"/>
    <col min="11268" max="11268" width="9.28515625" style="42" bestFit="1" customWidth="1"/>
    <col min="11269" max="11269" width="13.140625" style="42" bestFit="1" customWidth="1"/>
    <col min="11270" max="11270" width="9.28515625" style="42" bestFit="1" customWidth="1"/>
    <col min="11271" max="11271" width="12.85546875" style="42" bestFit="1" customWidth="1"/>
    <col min="11272" max="11272" width="9.28515625" style="42" bestFit="1" customWidth="1"/>
    <col min="11273" max="11273" width="14.140625" style="42" bestFit="1" customWidth="1"/>
    <col min="11274" max="11274" width="9.28515625" style="42" bestFit="1" customWidth="1"/>
    <col min="11275" max="11275" width="14.85546875" style="42" bestFit="1" customWidth="1"/>
    <col min="11276" max="11276" width="9.28515625" style="42" bestFit="1" customWidth="1"/>
    <col min="11277" max="11277" width="14.85546875" style="42" bestFit="1" customWidth="1"/>
    <col min="11278" max="11278" width="9.28515625" style="42" bestFit="1" customWidth="1"/>
    <col min="11279" max="11279" width="14.42578125" style="42" bestFit="1" customWidth="1"/>
    <col min="11280" max="11280" width="9.28515625" style="42" bestFit="1" customWidth="1"/>
    <col min="11281" max="11281" width="14.85546875" style="42" bestFit="1" customWidth="1"/>
    <col min="11282" max="11282" width="10" style="42" bestFit="1" customWidth="1"/>
    <col min="11283" max="11283" width="14.85546875" style="42" bestFit="1" customWidth="1"/>
    <col min="11284" max="11284" width="10" style="42" bestFit="1" customWidth="1"/>
    <col min="11285" max="11520" width="9.140625" style="42"/>
    <col min="11521" max="11521" width="47.5703125" style="42" bestFit="1" customWidth="1"/>
    <col min="11522" max="11522" width="10.85546875" style="42" bestFit="1" customWidth="1"/>
    <col min="11523" max="11523" width="11.28515625" style="42" bestFit="1" customWidth="1"/>
    <col min="11524" max="11524" width="9.28515625" style="42" bestFit="1" customWidth="1"/>
    <col min="11525" max="11525" width="13.140625" style="42" bestFit="1" customWidth="1"/>
    <col min="11526" max="11526" width="9.28515625" style="42" bestFit="1" customWidth="1"/>
    <col min="11527" max="11527" width="12.85546875" style="42" bestFit="1" customWidth="1"/>
    <col min="11528" max="11528" width="9.28515625" style="42" bestFit="1" customWidth="1"/>
    <col min="11529" max="11529" width="14.140625" style="42" bestFit="1" customWidth="1"/>
    <col min="11530" max="11530" width="9.28515625" style="42" bestFit="1" customWidth="1"/>
    <col min="11531" max="11531" width="14.85546875" style="42" bestFit="1" customWidth="1"/>
    <col min="11532" max="11532" width="9.28515625" style="42" bestFit="1" customWidth="1"/>
    <col min="11533" max="11533" width="14.85546875" style="42" bestFit="1" customWidth="1"/>
    <col min="11534" max="11534" width="9.28515625" style="42" bestFit="1" customWidth="1"/>
    <col min="11535" max="11535" width="14.42578125" style="42" bestFit="1" customWidth="1"/>
    <col min="11536" max="11536" width="9.28515625" style="42" bestFit="1" customWidth="1"/>
    <col min="11537" max="11537" width="14.85546875" style="42" bestFit="1" customWidth="1"/>
    <col min="11538" max="11538" width="10" style="42" bestFit="1" customWidth="1"/>
    <col min="11539" max="11539" width="14.85546875" style="42" bestFit="1" customWidth="1"/>
    <col min="11540" max="11540" width="10" style="42" bestFit="1" customWidth="1"/>
    <col min="11541" max="11776" width="9.140625" style="42"/>
    <col min="11777" max="11777" width="47.5703125" style="42" bestFit="1" customWidth="1"/>
    <col min="11778" max="11778" width="10.85546875" style="42" bestFit="1" customWidth="1"/>
    <col min="11779" max="11779" width="11.28515625" style="42" bestFit="1" customWidth="1"/>
    <col min="11780" max="11780" width="9.28515625" style="42" bestFit="1" customWidth="1"/>
    <col min="11781" max="11781" width="13.140625" style="42" bestFit="1" customWidth="1"/>
    <col min="11782" max="11782" width="9.28515625" style="42" bestFit="1" customWidth="1"/>
    <col min="11783" max="11783" width="12.85546875" style="42" bestFit="1" customWidth="1"/>
    <col min="11784" max="11784" width="9.28515625" style="42" bestFit="1" customWidth="1"/>
    <col min="11785" max="11785" width="14.140625" style="42" bestFit="1" customWidth="1"/>
    <col min="11786" max="11786" width="9.28515625" style="42" bestFit="1" customWidth="1"/>
    <col min="11787" max="11787" width="14.85546875" style="42" bestFit="1" customWidth="1"/>
    <col min="11788" max="11788" width="9.28515625" style="42" bestFit="1" customWidth="1"/>
    <col min="11789" max="11789" width="14.85546875" style="42" bestFit="1" customWidth="1"/>
    <col min="11790" max="11790" width="9.28515625" style="42" bestFit="1" customWidth="1"/>
    <col min="11791" max="11791" width="14.42578125" style="42" bestFit="1" customWidth="1"/>
    <col min="11792" max="11792" width="9.28515625" style="42" bestFit="1" customWidth="1"/>
    <col min="11793" max="11793" width="14.85546875" style="42" bestFit="1" customWidth="1"/>
    <col min="11794" max="11794" width="10" style="42" bestFit="1" customWidth="1"/>
    <col min="11795" max="11795" width="14.85546875" style="42" bestFit="1" customWidth="1"/>
    <col min="11796" max="11796" width="10" style="42" bestFit="1" customWidth="1"/>
    <col min="11797" max="12032" width="9.140625" style="42"/>
    <col min="12033" max="12033" width="47.5703125" style="42" bestFit="1" customWidth="1"/>
    <col min="12034" max="12034" width="10.85546875" style="42" bestFit="1" customWidth="1"/>
    <col min="12035" max="12035" width="11.28515625" style="42" bestFit="1" customWidth="1"/>
    <col min="12036" max="12036" width="9.28515625" style="42" bestFit="1" customWidth="1"/>
    <col min="12037" max="12037" width="13.140625" style="42" bestFit="1" customWidth="1"/>
    <col min="12038" max="12038" width="9.28515625" style="42" bestFit="1" customWidth="1"/>
    <col min="12039" max="12039" width="12.85546875" style="42" bestFit="1" customWidth="1"/>
    <col min="12040" max="12040" width="9.28515625" style="42" bestFit="1" customWidth="1"/>
    <col min="12041" max="12041" width="14.140625" style="42" bestFit="1" customWidth="1"/>
    <col min="12042" max="12042" width="9.28515625" style="42" bestFit="1" customWidth="1"/>
    <col min="12043" max="12043" width="14.85546875" style="42" bestFit="1" customWidth="1"/>
    <col min="12044" max="12044" width="9.28515625" style="42" bestFit="1" customWidth="1"/>
    <col min="12045" max="12045" width="14.85546875" style="42" bestFit="1" customWidth="1"/>
    <col min="12046" max="12046" width="9.28515625" style="42" bestFit="1" customWidth="1"/>
    <col min="12047" max="12047" width="14.42578125" style="42" bestFit="1" customWidth="1"/>
    <col min="12048" max="12048" width="9.28515625" style="42" bestFit="1" customWidth="1"/>
    <col min="12049" max="12049" width="14.85546875" style="42" bestFit="1" customWidth="1"/>
    <col min="12050" max="12050" width="10" style="42" bestFit="1" customWidth="1"/>
    <col min="12051" max="12051" width="14.85546875" style="42" bestFit="1" customWidth="1"/>
    <col min="12052" max="12052" width="10" style="42" bestFit="1" customWidth="1"/>
    <col min="12053" max="12288" width="9.140625" style="42"/>
    <col min="12289" max="12289" width="47.5703125" style="42" bestFit="1" customWidth="1"/>
    <col min="12290" max="12290" width="10.85546875" style="42" bestFit="1" customWidth="1"/>
    <col min="12291" max="12291" width="11.28515625" style="42" bestFit="1" customWidth="1"/>
    <col min="12292" max="12292" width="9.28515625" style="42" bestFit="1" customWidth="1"/>
    <col min="12293" max="12293" width="13.140625" style="42" bestFit="1" customWidth="1"/>
    <col min="12294" max="12294" width="9.28515625" style="42" bestFit="1" customWidth="1"/>
    <col min="12295" max="12295" width="12.85546875" style="42" bestFit="1" customWidth="1"/>
    <col min="12296" max="12296" width="9.28515625" style="42" bestFit="1" customWidth="1"/>
    <col min="12297" max="12297" width="14.140625" style="42" bestFit="1" customWidth="1"/>
    <col min="12298" max="12298" width="9.28515625" style="42" bestFit="1" customWidth="1"/>
    <col min="12299" max="12299" width="14.85546875" style="42" bestFit="1" customWidth="1"/>
    <col min="12300" max="12300" width="9.28515625" style="42" bestFit="1" customWidth="1"/>
    <col min="12301" max="12301" width="14.85546875" style="42" bestFit="1" customWidth="1"/>
    <col min="12302" max="12302" width="9.28515625" style="42" bestFit="1" customWidth="1"/>
    <col min="12303" max="12303" width="14.42578125" style="42" bestFit="1" customWidth="1"/>
    <col min="12304" max="12304" width="9.28515625" style="42" bestFit="1" customWidth="1"/>
    <col min="12305" max="12305" width="14.85546875" style="42" bestFit="1" customWidth="1"/>
    <col min="12306" max="12306" width="10" style="42" bestFit="1" customWidth="1"/>
    <col min="12307" max="12307" width="14.85546875" style="42" bestFit="1" customWidth="1"/>
    <col min="12308" max="12308" width="10" style="42" bestFit="1" customWidth="1"/>
    <col min="12309" max="12544" width="9.140625" style="42"/>
    <col min="12545" max="12545" width="47.5703125" style="42" bestFit="1" customWidth="1"/>
    <col min="12546" max="12546" width="10.85546875" style="42" bestFit="1" customWidth="1"/>
    <col min="12547" max="12547" width="11.28515625" style="42" bestFit="1" customWidth="1"/>
    <col min="12548" max="12548" width="9.28515625" style="42" bestFit="1" customWidth="1"/>
    <col min="12549" max="12549" width="13.140625" style="42" bestFit="1" customWidth="1"/>
    <col min="12550" max="12550" width="9.28515625" style="42" bestFit="1" customWidth="1"/>
    <col min="12551" max="12551" width="12.85546875" style="42" bestFit="1" customWidth="1"/>
    <col min="12552" max="12552" width="9.28515625" style="42" bestFit="1" customWidth="1"/>
    <col min="12553" max="12553" width="14.140625" style="42" bestFit="1" customWidth="1"/>
    <col min="12554" max="12554" width="9.28515625" style="42" bestFit="1" customWidth="1"/>
    <col min="12555" max="12555" width="14.85546875" style="42" bestFit="1" customWidth="1"/>
    <col min="12556" max="12556" width="9.28515625" style="42" bestFit="1" customWidth="1"/>
    <col min="12557" max="12557" width="14.85546875" style="42" bestFit="1" customWidth="1"/>
    <col min="12558" max="12558" width="9.28515625" style="42" bestFit="1" customWidth="1"/>
    <col min="12559" max="12559" width="14.42578125" style="42" bestFit="1" customWidth="1"/>
    <col min="12560" max="12560" width="9.28515625" style="42" bestFit="1" customWidth="1"/>
    <col min="12561" max="12561" width="14.85546875" style="42" bestFit="1" customWidth="1"/>
    <col min="12562" max="12562" width="10" style="42" bestFit="1" customWidth="1"/>
    <col min="12563" max="12563" width="14.85546875" style="42" bestFit="1" customWidth="1"/>
    <col min="12564" max="12564" width="10" style="42" bestFit="1" customWidth="1"/>
    <col min="12565" max="12800" width="9.140625" style="42"/>
    <col min="12801" max="12801" width="47.5703125" style="42" bestFit="1" customWidth="1"/>
    <col min="12802" max="12802" width="10.85546875" style="42" bestFit="1" customWidth="1"/>
    <col min="12803" max="12803" width="11.28515625" style="42" bestFit="1" customWidth="1"/>
    <col min="12804" max="12804" width="9.28515625" style="42" bestFit="1" customWidth="1"/>
    <col min="12805" max="12805" width="13.140625" style="42" bestFit="1" customWidth="1"/>
    <col min="12806" max="12806" width="9.28515625" style="42" bestFit="1" customWidth="1"/>
    <col min="12807" max="12807" width="12.85546875" style="42" bestFit="1" customWidth="1"/>
    <col min="12808" max="12808" width="9.28515625" style="42" bestFit="1" customWidth="1"/>
    <col min="12809" max="12809" width="14.140625" style="42" bestFit="1" customWidth="1"/>
    <col min="12810" max="12810" width="9.28515625" style="42" bestFit="1" customWidth="1"/>
    <col min="12811" max="12811" width="14.85546875" style="42" bestFit="1" customWidth="1"/>
    <col min="12812" max="12812" width="9.28515625" style="42" bestFit="1" customWidth="1"/>
    <col min="12813" max="12813" width="14.85546875" style="42" bestFit="1" customWidth="1"/>
    <col min="12814" max="12814" width="9.28515625" style="42" bestFit="1" customWidth="1"/>
    <col min="12815" max="12815" width="14.42578125" style="42" bestFit="1" customWidth="1"/>
    <col min="12816" max="12816" width="9.28515625" style="42" bestFit="1" customWidth="1"/>
    <col min="12817" max="12817" width="14.85546875" style="42" bestFit="1" customWidth="1"/>
    <col min="12818" max="12818" width="10" style="42" bestFit="1" customWidth="1"/>
    <col min="12819" max="12819" width="14.85546875" style="42" bestFit="1" customWidth="1"/>
    <col min="12820" max="12820" width="10" style="42" bestFit="1" customWidth="1"/>
    <col min="12821" max="13056" width="9.140625" style="42"/>
    <col min="13057" max="13057" width="47.5703125" style="42" bestFit="1" customWidth="1"/>
    <col min="13058" max="13058" width="10.85546875" style="42" bestFit="1" customWidth="1"/>
    <col min="13059" max="13059" width="11.28515625" style="42" bestFit="1" customWidth="1"/>
    <col min="13060" max="13060" width="9.28515625" style="42" bestFit="1" customWidth="1"/>
    <col min="13061" max="13061" width="13.140625" style="42" bestFit="1" customWidth="1"/>
    <col min="13062" max="13062" width="9.28515625" style="42" bestFit="1" customWidth="1"/>
    <col min="13063" max="13063" width="12.85546875" style="42" bestFit="1" customWidth="1"/>
    <col min="13064" max="13064" width="9.28515625" style="42" bestFit="1" customWidth="1"/>
    <col min="13065" max="13065" width="14.140625" style="42" bestFit="1" customWidth="1"/>
    <col min="13066" max="13066" width="9.28515625" style="42" bestFit="1" customWidth="1"/>
    <col min="13067" max="13067" width="14.85546875" style="42" bestFit="1" customWidth="1"/>
    <col min="13068" max="13068" width="9.28515625" style="42" bestFit="1" customWidth="1"/>
    <col min="13069" max="13069" width="14.85546875" style="42" bestFit="1" customWidth="1"/>
    <col min="13070" max="13070" width="9.28515625" style="42" bestFit="1" customWidth="1"/>
    <col min="13071" max="13071" width="14.42578125" style="42" bestFit="1" customWidth="1"/>
    <col min="13072" max="13072" width="9.28515625" style="42" bestFit="1" customWidth="1"/>
    <col min="13073" max="13073" width="14.85546875" style="42" bestFit="1" customWidth="1"/>
    <col min="13074" max="13074" width="10" style="42" bestFit="1" customWidth="1"/>
    <col min="13075" max="13075" width="14.85546875" style="42" bestFit="1" customWidth="1"/>
    <col min="13076" max="13076" width="10" style="42" bestFit="1" customWidth="1"/>
    <col min="13077" max="13312" width="9.140625" style="42"/>
    <col min="13313" max="13313" width="47.5703125" style="42" bestFit="1" customWidth="1"/>
    <col min="13314" max="13314" width="10.85546875" style="42" bestFit="1" customWidth="1"/>
    <col min="13315" max="13315" width="11.28515625" style="42" bestFit="1" customWidth="1"/>
    <col min="13316" max="13316" width="9.28515625" style="42" bestFit="1" customWidth="1"/>
    <col min="13317" max="13317" width="13.140625" style="42" bestFit="1" customWidth="1"/>
    <col min="13318" max="13318" width="9.28515625" style="42" bestFit="1" customWidth="1"/>
    <col min="13319" max="13319" width="12.85546875" style="42" bestFit="1" customWidth="1"/>
    <col min="13320" max="13320" width="9.28515625" style="42" bestFit="1" customWidth="1"/>
    <col min="13321" max="13321" width="14.140625" style="42" bestFit="1" customWidth="1"/>
    <col min="13322" max="13322" width="9.28515625" style="42" bestFit="1" customWidth="1"/>
    <col min="13323" max="13323" width="14.85546875" style="42" bestFit="1" customWidth="1"/>
    <col min="13324" max="13324" width="9.28515625" style="42" bestFit="1" customWidth="1"/>
    <col min="13325" max="13325" width="14.85546875" style="42" bestFit="1" customWidth="1"/>
    <col min="13326" max="13326" width="9.28515625" style="42" bestFit="1" customWidth="1"/>
    <col min="13327" max="13327" width="14.42578125" style="42" bestFit="1" customWidth="1"/>
    <col min="13328" max="13328" width="9.28515625" style="42" bestFit="1" customWidth="1"/>
    <col min="13329" max="13329" width="14.85546875" style="42" bestFit="1" customWidth="1"/>
    <col min="13330" max="13330" width="10" style="42" bestFit="1" customWidth="1"/>
    <col min="13331" max="13331" width="14.85546875" style="42" bestFit="1" customWidth="1"/>
    <col min="13332" max="13332" width="10" style="42" bestFit="1" customWidth="1"/>
    <col min="13333" max="13568" width="9.140625" style="42"/>
    <col min="13569" max="13569" width="47.5703125" style="42" bestFit="1" customWidth="1"/>
    <col min="13570" max="13570" width="10.85546875" style="42" bestFit="1" customWidth="1"/>
    <col min="13571" max="13571" width="11.28515625" style="42" bestFit="1" customWidth="1"/>
    <col min="13572" max="13572" width="9.28515625" style="42" bestFit="1" customWidth="1"/>
    <col min="13573" max="13573" width="13.140625" style="42" bestFit="1" customWidth="1"/>
    <col min="13574" max="13574" width="9.28515625" style="42" bestFit="1" customWidth="1"/>
    <col min="13575" max="13575" width="12.85546875" style="42" bestFit="1" customWidth="1"/>
    <col min="13576" max="13576" width="9.28515625" style="42" bestFit="1" customWidth="1"/>
    <col min="13577" max="13577" width="14.140625" style="42" bestFit="1" customWidth="1"/>
    <col min="13578" max="13578" width="9.28515625" style="42" bestFit="1" customWidth="1"/>
    <col min="13579" max="13579" width="14.85546875" style="42" bestFit="1" customWidth="1"/>
    <col min="13580" max="13580" width="9.28515625" style="42" bestFit="1" customWidth="1"/>
    <col min="13581" max="13581" width="14.85546875" style="42" bestFit="1" customWidth="1"/>
    <col min="13582" max="13582" width="9.28515625" style="42" bestFit="1" customWidth="1"/>
    <col min="13583" max="13583" width="14.42578125" style="42" bestFit="1" customWidth="1"/>
    <col min="13584" max="13584" width="9.28515625" style="42" bestFit="1" customWidth="1"/>
    <col min="13585" max="13585" width="14.85546875" style="42" bestFit="1" customWidth="1"/>
    <col min="13586" max="13586" width="10" style="42" bestFit="1" customWidth="1"/>
    <col min="13587" max="13587" width="14.85546875" style="42" bestFit="1" customWidth="1"/>
    <col min="13588" max="13588" width="10" style="42" bestFit="1" customWidth="1"/>
    <col min="13589" max="13824" width="9.140625" style="42"/>
    <col min="13825" max="13825" width="47.5703125" style="42" bestFit="1" customWidth="1"/>
    <col min="13826" max="13826" width="10.85546875" style="42" bestFit="1" customWidth="1"/>
    <col min="13827" max="13827" width="11.28515625" style="42" bestFit="1" customWidth="1"/>
    <col min="13828" max="13828" width="9.28515625" style="42" bestFit="1" customWidth="1"/>
    <col min="13829" max="13829" width="13.140625" style="42" bestFit="1" customWidth="1"/>
    <col min="13830" max="13830" width="9.28515625" style="42" bestFit="1" customWidth="1"/>
    <col min="13831" max="13831" width="12.85546875" style="42" bestFit="1" customWidth="1"/>
    <col min="13832" max="13832" width="9.28515625" style="42" bestFit="1" customWidth="1"/>
    <col min="13833" max="13833" width="14.140625" style="42" bestFit="1" customWidth="1"/>
    <col min="13834" max="13834" width="9.28515625" style="42" bestFit="1" customWidth="1"/>
    <col min="13835" max="13835" width="14.85546875" style="42" bestFit="1" customWidth="1"/>
    <col min="13836" max="13836" width="9.28515625" style="42" bestFit="1" customWidth="1"/>
    <col min="13837" max="13837" width="14.85546875" style="42" bestFit="1" customWidth="1"/>
    <col min="13838" max="13838" width="9.28515625" style="42" bestFit="1" customWidth="1"/>
    <col min="13839" max="13839" width="14.42578125" style="42" bestFit="1" customWidth="1"/>
    <col min="13840" max="13840" width="9.28515625" style="42" bestFit="1" customWidth="1"/>
    <col min="13841" max="13841" width="14.85546875" style="42" bestFit="1" customWidth="1"/>
    <col min="13842" max="13842" width="10" style="42" bestFit="1" customWidth="1"/>
    <col min="13843" max="13843" width="14.85546875" style="42" bestFit="1" customWidth="1"/>
    <col min="13844" max="13844" width="10" style="42" bestFit="1" customWidth="1"/>
    <col min="13845" max="14080" width="9.140625" style="42"/>
    <col min="14081" max="14081" width="47.5703125" style="42" bestFit="1" customWidth="1"/>
    <col min="14082" max="14082" width="10.85546875" style="42" bestFit="1" customWidth="1"/>
    <col min="14083" max="14083" width="11.28515625" style="42" bestFit="1" customWidth="1"/>
    <col min="14084" max="14084" width="9.28515625" style="42" bestFit="1" customWidth="1"/>
    <col min="14085" max="14085" width="13.140625" style="42" bestFit="1" customWidth="1"/>
    <col min="14086" max="14086" width="9.28515625" style="42" bestFit="1" customWidth="1"/>
    <col min="14087" max="14087" width="12.85546875" style="42" bestFit="1" customWidth="1"/>
    <col min="14088" max="14088" width="9.28515625" style="42" bestFit="1" customWidth="1"/>
    <col min="14089" max="14089" width="14.140625" style="42" bestFit="1" customWidth="1"/>
    <col min="14090" max="14090" width="9.28515625" style="42" bestFit="1" customWidth="1"/>
    <col min="14091" max="14091" width="14.85546875" style="42" bestFit="1" customWidth="1"/>
    <col min="14092" max="14092" width="9.28515625" style="42" bestFit="1" customWidth="1"/>
    <col min="14093" max="14093" width="14.85546875" style="42" bestFit="1" customWidth="1"/>
    <col min="14094" max="14094" width="9.28515625" style="42" bestFit="1" customWidth="1"/>
    <col min="14095" max="14095" width="14.42578125" style="42" bestFit="1" customWidth="1"/>
    <col min="14096" max="14096" width="9.28515625" style="42" bestFit="1" customWidth="1"/>
    <col min="14097" max="14097" width="14.85546875" style="42" bestFit="1" customWidth="1"/>
    <col min="14098" max="14098" width="10" style="42" bestFit="1" customWidth="1"/>
    <col min="14099" max="14099" width="14.85546875" style="42" bestFit="1" customWidth="1"/>
    <col min="14100" max="14100" width="10" style="42" bestFit="1" customWidth="1"/>
    <col min="14101" max="14336" width="9.140625" style="42"/>
    <col min="14337" max="14337" width="47.5703125" style="42" bestFit="1" customWidth="1"/>
    <col min="14338" max="14338" width="10.85546875" style="42" bestFit="1" customWidth="1"/>
    <col min="14339" max="14339" width="11.28515625" style="42" bestFit="1" customWidth="1"/>
    <col min="14340" max="14340" width="9.28515625" style="42" bestFit="1" customWidth="1"/>
    <col min="14341" max="14341" width="13.140625" style="42" bestFit="1" customWidth="1"/>
    <col min="14342" max="14342" width="9.28515625" style="42" bestFit="1" customWidth="1"/>
    <col min="14343" max="14343" width="12.85546875" style="42" bestFit="1" customWidth="1"/>
    <col min="14344" max="14344" width="9.28515625" style="42" bestFit="1" customWidth="1"/>
    <col min="14345" max="14345" width="14.140625" style="42" bestFit="1" customWidth="1"/>
    <col min="14346" max="14346" width="9.28515625" style="42" bestFit="1" customWidth="1"/>
    <col min="14347" max="14347" width="14.85546875" style="42" bestFit="1" customWidth="1"/>
    <col min="14348" max="14348" width="9.28515625" style="42" bestFit="1" customWidth="1"/>
    <col min="14349" max="14349" width="14.85546875" style="42" bestFit="1" customWidth="1"/>
    <col min="14350" max="14350" width="9.28515625" style="42" bestFit="1" customWidth="1"/>
    <col min="14351" max="14351" width="14.42578125" style="42" bestFit="1" customWidth="1"/>
    <col min="14352" max="14352" width="9.28515625" style="42" bestFit="1" customWidth="1"/>
    <col min="14353" max="14353" width="14.85546875" style="42" bestFit="1" customWidth="1"/>
    <col min="14354" max="14354" width="10" style="42" bestFit="1" customWidth="1"/>
    <col min="14355" max="14355" width="14.85546875" style="42" bestFit="1" customWidth="1"/>
    <col min="14356" max="14356" width="10" style="42" bestFit="1" customWidth="1"/>
    <col min="14357" max="14592" width="9.140625" style="42"/>
    <col min="14593" max="14593" width="47.5703125" style="42" bestFit="1" customWidth="1"/>
    <col min="14594" max="14594" width="10.85546875" style="42" bestFit="1" customWidth="1"/>
    <col min="14595" max="14595" width="11.28515625" style="42" bestFit="1" customWidth="1"/>
    <col min="14596" max="14596" width="9.28515625" style="42" bestFit="1" customWidth="1"/>
    <col min="14597" max="14597" width="13.140625" style="42" bestFit="1" customWidth="1"/>
    <col min="14598" max="14598" width="9.28515625" style="42" bestFit="1" customWidth="1"/>
    <col min="14599" max="14599" width="12.85546875" style="42" bestFit="1" customWidth="1"/>
    <col min="14600" max="14600" width="9.28515625" style="42" bestFit="1" customWidth="1"/>
    <col min="14601" max="14601" width="14.140625" style="42" bestFit="1" customWidth="1"/>
    <col min="14602" max="14602" width="9.28515625" style="42" bestFit="1" customWidth="1"/>
    <col min="14603" max="14603" width="14.85546875" style="42" bestFit="1" customWidth="1"/>
    <col min="14604" max="14604" width="9.28515625" style="42" bestFit="1" customWidth="1"/>
    <col min="14605" max="14605" width="14.85546875" style="42" bestFit="1" customWidth="1"/>
    <col min="14606" max="14606" width="9.28515625" style="42" bestFit="1" customWidth="1"/>
    <col min="14607" max="14607" width="14.42578125" style="42" bestFit="1" customWidth="1"/>
    <col min="14608" max="14608" width="9.28515625" style="42" bestFit="1" customWidth="1"/>
    <col min="14609" max="14609" width="14.85546875" style="42" bestFit="1" customWidth="1"/>
    <col min="14610" max="14610" width="10" style="42" bestFit="1" customWidth="1"/>
    <col min="14611" max="14611" width="14.85546875" style="42" bestFit="1" customWidth="1"/>
    <col min="14612" max="14612" width="10" style="42" bestFit="1" customWidth="1"/>
    <col min="14613" max="14848" width="9.140625" style="42"/>
    <col min="14849" max="14849" width="47.5703125" style="42" bestFit="1" customWidth="1"/>
    <col min="14850" max="14850" width="10.85546875" style="42" bestFit="1" customWidth="1"/>
    <col min="14851" max="14851" width="11.28515625" style="42" bestFit="1" customWidth="1"/>
    <col min="14852" max="14852" width="9.28515625" style="42" bestFit="1" customWidth="1"/>
    <col min="14853" max="14853" width="13.140625" style="42" bestFit="1" customWidth="1"/>
    <col min="14854" max="14854" width="9.28515625" style="42" bestFit="1" customWidth="1"/>
    <col min="14855" max="14855" width="12.85546875" style="42" bestFit="1" customWidth="1"/>
    <col min="14856" max="14856" width="9.28515625" style="42" bestFit="1" customWidth="1"/>
    <col min="14857" max="14857" width="14.140625" style="42" bestFit="1" customWidth="1"/>
    <col min="14858" max="14858" width="9.28515625" style="42" bestFit="1" customWidth="1"/>
    <col min="14859" max="14859" width="14.85546875" style="42" bestFit="1" customWidth="1"/>
    <col min="14860" max="14860" width="9.28515625" style="42" bestFit="1" customWidth="1"/>
    <col min="14861" max="14861" width="14.85546875" style="42" bestFit="1" customWidth="1"/>
    <col min="14862" max="14862" width="9.28515625" style="42" bestFit="1" customWidth="1"/>
    <col min="14863" max="14863" width="14.42578125" style="42" bestFit="1" customWidth="1"/>
    <col min="14864" max="14864" width="9.28515625" style="42" bestFit="1" customWidth="1"/>
    <col min="14865" max="14865" width="14.85546875" style="42" bestFit="1" customWidth="1"/>
    <col min="14866" max="14866" width="10" style="42" bestFit="1" customWidth="1"/>
    <col min="14867" max="14867" width="14.85546875" style="42" bestFit="1" customWidth="1"/>
    <col min="14868" max="14868" width="10" style="42" bestFit="1" customWidth="1"/>
    <col min="14869" max="15104" width="9.140625" style="42"/>
    <col min="15105" max="15105" width="47.5703125" style="42" bestFit="1" customWidth="1"/>
    <col min="15106" max="15106" width="10.85546875" style="42" bestFit="1" customWidth="1"/>
    <col min="15107" max="15107" width="11.28515625" style="42" bestFit="1" customWidth="1"/>
    <col min="15108" max="15108" width="9.28515625" style="42" bestFit="1" customWidth="1"/>
    <col min="15109" max="15109" width="13.140625" style="42" bestFit="1" customWidth="1"/>
    <col min="15110" max="15110" width="9.28515625" style="42" bestFit="1" customWidth="1"/>
    <col min="15111" max="15111" width="12.85546875" style="42" bestFit="1" customWidth="1"/>
    <col min="15112" max="15112" width="9.28515625" style="42" bestFit="1" customWidth="1"/>
    <col min="15113" max="15113" width="14.140625" style="42" bestFit="1" customWidth="1"/>
    <col min="15114" max="15114" width="9.28515625" style="42" bestFit="1" customWidth="1"/>
    <col min="15115" max="15115" width="14.85546875" style="42" bestFit="1" customWidth="1"/>
    <col min="15116" max="15116" width="9.28515625" style="42" bestFit="1" customWidth="1"/>
    <col min="15117" max="15117" width="14.85546875" style="42" bestFit="1" customWidth="1"/>
    <col min="15118" max="15118" width="9.28515625" style="42" bestFit="1" customWidth="1"/>
    <col min="15119" max="15119" width="14.42578125" style="42" bestFit="1" customWidth="1"/>
    <col min="15120" max="15120" width="9.28515625" style="42" bestFit="1" customWidth="1"/>
    <col min="15121" max="15121" width="14.85546875" style="42" bestFit="1" customWidth="1"/>
    <col min="15122" max="15122" width="10" style="42" bestFit="1" customWidth="1"/>
    <col min="15123" max="15123" width="14.85546875" style="42" bestFit="1" customWidth="1"/>
    <col min="15124" max="15124" width="10" style="42" bestFit="1" customWidth="1"/>
    <col min="15125" max="15360" width="9.140625" style="42"/>
    <col min="15361" max="15361" width="47.5703125" style="42" bestFit="1" customWidth="1"/>
    <col min="15362" max="15362" width="10.85546875" style="42" bestFit="1" customWidth="1"/>
    <col min="15363" max="15363" width="11.28515625" style="42" bestFit="1" customWidth="1"/>
    <col min="15364" max="15364" width="9.28515625" style="42" bestFit="1" customWidth="1"/>
    <col min="15365" max="15365" width="13.140625" style="42" bestFit="1" customWidth="1"/>
    <col min="15366" max="15366" width="9.28515625" style="42" bestFit="1" customWidth="1"/>
    <col min="15367" max="15367" width="12.85546875" style="42" bestFit="1" customWidth="1"/>
    <col min="15368" max="15368" width="9.28515625" style="42" bestFit="1" customWidth="1"/>
    <col min="15369" max="15369" width="14.140625" style="42" bestFit="1" customWidth="1"/>
    <col min="15370" max="15370" width="9.28515625" style="42" bestFit="1" customWidth="1"/>
    <col min="15371" max="15371" width="14.85546875" style="42" bestFit="1" customWidth="1"/>
    <col min="15372" max="15372" width="9.28515625" style="42" bestFit="1" customWidth="1"/>
    <col min="15373" max="15373" width="14.85546875" style="42" bestFit="1" customWidth="1"/>
    <col min="15374" max="15374" width="9.28515625" style="42" bestFit="1" customWidth="1"/>
    <col min="15375" max="15375" width="14.42578125" style="42" bestFit="1" customWidth="1"/>
    <col min="15376" max="15376" width="9.28515625" style="42" bestFit="1" customWidth="1"/>
    <col min="15377" max="15377" width="14.85546875" style="42" bestFit="1" customWidth="1"/>
    <col min="15378" max="15378" width="10" style="42" bestFit="1" customWidth="1"/>
    <col min="15379" max="15379" width="14.85546875" style="42" bestFit="1" customWidth="1"/>
    <col min="15380" max="15380" width="10" style="42" bestFit="1" customWidth="1"/>
    <col min="15381" max="15616" width="9.140625" style="42"/>
    <col min="15617" max="15617" width="47.5703125" style="42" bestFit="1" customWidth="1"/>
    <col min="15618" max="15618" width="10.85546875" style="42" bestFit="1" customWidth="1"/>
    <col min="15619" max="15619" width="11.28515625" style="42" bestFit="1" customWidth="1"/>
    <col min="15620" max="15620" width="9.28515625" style="42" bestFit="1" customWidth="1"/>
    <col min="15621" max="15621" width="13.140625" style="42" bestFit="1" customWidth="1"/>
    <col min="15622" max="15622" width="9.28515625" style="42" bestFit="1" customWidth="1"/>
    <col min="15623" max="15623" width="12.85546875" style="42" bestFit="1" customWidth="1"/>
    <col min="15624" max="15624" width="9.28515625" style="42" bestFit="1" customWidth="1"/>
    <col min="15625" max="15625" width="14.140625" style="42" bestFit="1" customWidth="1"/>
    <col min="15626" max="15626" width="9.28515625" style="42" bestFit="1" customWidth="1"/>
    <col min="15627" max="15627" width="14.85546875" style="42" bestFit="1" customWidth="1"/>
    <col min="15628" max="15628" width="9.28515625" style="42" bestFit="1" customWidth="1"/>
    <col min="15629" max="15629" width="14.85546875" style="42" bestFit="1" customWidth="1"/>
    <col min="15630" max="15630" width="9.28515625" style="42" bestFit="1" customWidth="1"/>
    <col min="15631" max="15631" width="14.42578125" style="42" bestFit="1" customWidth="1"/>
    <col min="15632" max="15632" width="9.28515625" style="42" bestFit="1" customWidth="1"/>
    <col min="15633" max="15633" width="14.85546875" style="42" bestFit="1" customWidth="1"/>
    <col min="15634" max="15634" width="10" style="42" bestFit="1" customWidth="1"/>
    <col min="15635" max="15635" width="14.85546875" style="42" bestFit="1" customWidth="1"/>
    <col min="15636" max="15636" width="10" style="42" bestFit="1" customWidth="1"/>
    <col min="15637" max="15872" width="9.140625" style="42"/>
    <col min="15873" max="15873" width="47.5703125" style="42" bestFit="1" customWidth="1"/>
    <col min="15874" max="15874" width="10.85546875" style="42" bestFit="1" customWidth="1"/>
    <col min="15875" max="15875" width="11.28515625" style="42" bestFit="1" customWidth="1"/>
    <col min="15876" max="15876" width="9.28515625" style="42" bestFit="1" customWidth="1"/>
    <col min="15877" max="15877" width="13.140625" style="42" bestFit="1" customWidth="1"/>
    <col min="15878" max="15878" width="9.28515625" style="42" bestFit="1" customWidth="1"/>
    <col min="15879" max="15879" width="12.85546875" style="42" bestFit="1" customWidth="1"/>
    <col min="15880" max="15880" width="9.28515625" style="42" bestFit="1" customWidth="1"/>
    <col min="15881" max="15881" width="14.140625" style="42" bestFit="1" customWidth="1"/>
    <col min="15882" max="15882" width="9.28515625" style="42" bestFit="1" customWidth="1"/>
    <col min="15883" max="15883" width="14.85546875" style="42" bestFit="1" customWidth="1"/>
    <col min="15884" max="15884" width="9.28515625" style="42" bestFit="1" customWidth="1"/>
    <col min="15885" max="15885" width="14.85546875" style="42" bestFit="1" customWidth="1"/>
    <col min="15886" max="15886" width="9.28515625" style="42" bestFit="1" customWidth="1"/>
    <col min="15887" max="15887" width="14.42578125" style="42" bestFit="1" customWidth="1"/>
    <col min="15888" max="15888" width="9.28515625" style="42" bestFit="1" customWidth="1"/>
    <col min="15889" max="15889" width="14.85546875" style="42" bestFit="1" customWidth="1"/>
    <col min="15890" max="15890" width="10" style="42" bestFit="1" customWidth="1"/>
    <col min="15891" max="15891" width="14.85546875" style="42" bestFit="1" customWidth="1"/>
    <col min="15892" max="15892" width="10" style="42" bestFit="1" customWidth="1"/>
    <col min="15893" max="16128" width="9.140625" style="42"/>
    <col min="16129" max="16129" width="47.5703125" style="42" bestFit="1" customWidth="1"/>
    <col min="16130" max="16130" width="10.85546875" style="42" bestFit="1" customWidth="1"/>
    <col min="16131" max="16131" width="11.28515625" style="42" bestFit="1" customWidth="1"/>
    <col min="16132" max="16132" width="9.28515625" style="42" bestFit="1" customWidth="1"/>
    <col min="16133" max="16133" width="13.140625" style="42" bestFit="1" customWidth="1"/>
    <col min="16134" max="16134" width="9.28515625" style="42" bestFit="1" customWidth="1"/>
    <col min="16135" max="16135" width="12.85546875" style="42" bestFit="1" customWidth="1"/>
    <col min="16136" max="16136" width="9.28515625" style="42" bestFit="1" customWidth="1"/>
    <col min="16137" max="16137" width="14.140625" style="42" bestFit="1" customWidth="1"/>
    <col min="16138" max="16138" width="9.28515625" style="42" bestFit="1" customWidth="1"/>
    <col min="16139" max="16139" width="14.85546875" style="42" bestFit="1" customWidth="1"/>
    <col min="16140" max="16140" width="9.28515625" style="42" bestFit="1" customWidth="1"/>
    <col min="16141" max="16141" width="14.85546875" style="42" bestFit="1" customWidth="1"/>
    <col min="16142" max="16142" width="9.28515625" style="42" bestFit="1" customWidth="1"/>
    <col min="16143" max="16143" width="14.42578125" style="42" bestFit="1" customWidth="1"/>
    <col min="16144" max="16144" width="9.28515625" style="42" bestFit="1" customWidth="1"/>
    <col min="16145" max="16145" width="14.85546875" style="42" bestFit="1" customWidth="1"/>
    <col min="16146" max="16146" width="10" style="42" bestFit="1" customWidth="1"/>
    <col min="16147" max="16147" width="14.85546875" style="42" bestFit="1" customWidth="1"/>
    <col min="16148" max="16148" width="10" style="42" bestFit="1" customWidth="1"/>
    <col min="16149" max="16384" width="9.140625" style="42"/>
  </cols>
  <sheetData>
    <row r="1" spans="1:20" ht="20.100000000000001" customHeight="1">
      <c r="A1" s="316" t="s">
        <v>172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8"/>
    </row>
    <row r="2" spans="1:20" ht="20.100000000000001" customHeight="1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1"/>
    </row>
    <row r="3" spans="1:20" ht="20.100000000000001" customHeight="1" thickBot="1">
      <c r="A3" s="322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4"/>
    </row>
    <row r="4" spans="1:20" ht="16.5" thickBot="1">
      <c r="A4" s="124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3"/>
    </row>
    <row r="5" spans="1:20" ht="45" customHeight="1">
      <c r="A5" s="243" t="s">
        <v>195</v>
      </c>
      <c r="B5" s="244"/>
      <c r="C5" s="244"/>
      <c r="D5" s="244"/>
      <c r="E5" s="245"/>
      <c r="F5" s="245"/>
      <c r="G5" s="245"/>
      <c r="H5" s="245"/>
      <c r="I5" s="245" t="s">
        <v>173</v>
      </c>
      <c r="J5" s="325" t="s">
        <v>174</v>
      </c>
      <c r="K5" s="325"/>
      <c r="L5" s="325"/>
      <c r="M5" s="325"/>
      <c r="N5" s="325"/>
      <c r="O5" s="325"/>
      <c r="P5" s="325"/>
      <c r="Q5" s="325"/>
      <c r="R5" s="325"/>
      <c r="S5" s="325"/>
      <c r="T5" s="246"/>
    </row>
    <row r="6" spans="1:20" ht="45" customHeight="1">
      <c r="A6" s="247" t="s">
        <v>175</v>
      </c>
      <c r="B6" s="248"/>
      <c r="C6" s="248"/>
      <c r="D6" s="248"/>
      <c r="E6" s="249"/>
      <c r="F6" s="249"/>
      <c r="G6" s="249"/>
      <c r="H6" s="249"/>
      <c r="I6" s="249"/>
      <c r="J6" s="330" t="s">
        <v>324</v>
      </c>
      <c r="K6" s="330"/>
      <c r="L6" s="330"/>
      <c r="M6" s="330"/>
      <c r="N6" s="330"/>
      <c r="O6" s="330"/>
      <c r="P6" s="265"/>
      <c r="Q6" s="265" t="s">
        <v>326</v>
      </c>
      <c r="R6" s="250"/>
      <c r="S6" s="267"/>
      <c r="T6" s="268"/>
    </row>
    <row r="7" spans="1:20" ht="45" customHeight="1" thickBot="1">
      <c r="A7" s="251" t="s">
        <v>176</v>
      </c>
      <c r="B7" s="252"/>
      <c r="C7" s="252"/>
      <c r="D7" s="252"/>
      <c r="E7" s="253"/>
      <c r="F7" s="253"/>
      <c r="G7" s="253"/>
      <c r="H7" s="253"/>
      <c r="I7" s="255" t="s">
        <v>199</v>
      </c>
      <c r="J7" s="329" t="s">
        <v>325</v>
      </c>
      <c r="K7" s="329"/>
      <c r="L7" s="329"/>
      <c r="M7" s="329"/>
      <c r="N7" s="329"/>
      <c r="O7" s="329"/>
      <c r="P7" s="266"/>
      <c r="Q7" s="266"/>
      <c r="R7" s="266"/>
      <c r="S7" s="266"/>
      <c r="T7" s="254"/>
    </row>
    <row r="8" spans="1:20" ht="15.75" thickBot="1">
      <c r="A8" s="125"/>
      <c r="B8" s="122"/>
      <c r="C8" s="122"/>
      <c r="D8" s="122"/>
      <c r="E8" s="122"/>
      <c r="F8" s="122"/>
      <c r="G8" s="122"/>
      <c r="H8" s="122"/>
      <c r="I8" s="122"/>
      <c r="J8" s="126"/>
      <c r="K8" s="126"/>
      <c r="L8" s="126"/>
      <c r="M8" s="126"/>
      <c r="N8" s="126"/>
      <c r="O8" s="126"/>
      <c r="P8" s="126"/>
      <c r="Q8" s="126"/>
      <c r="R8" s="126"/>
      <c r="S8" s="122"/>
      <c r="T8" s="123"/>
    </row>
    <row r="9" spans="1:20" ht="35.1" customHeight="1">
      <c r="A9" s="326" t="s">
        <v>177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8"/>
    </row>
    <row r="10" spans="1:20" ht="35.1" customHeight="1">
      <c r="A10" s="234" t="s">
        <v>178</v>
      </c>
      <c r="B10" s="235" t="s">
        <v>179</v>
      </c>
      <c r="C10" s="235" t="s">
        <v>180</v>
      </c>
      <c r="D10" s="236" t="s">
        <v>181</v>
      </c>
      <c r="E10" s="235" t="s">
        <v>182</v>
      </c>
      <c r="F10" s="236" t="s">
        <v>181</v>
      </c>
      <c r="G10" s="235" t="s">
        <v>183</v>
      </c>
      <c r="H10" s="236" t="s">
        <v>181</v>
      </c>
      <c r="I10" s="235" t="s">
        <v>184</v>
      </c>
      <c r="J10" s="235" t="s">
        <v>181</v>
      </c>
      <c r="K10" s="235" t="s">
        <v>185</v>
      </c>
      <c r="L10" s="235" t="s">
        <v>181</v>
      </c>
      <c r="M10" s="235" t="s">
        <v>186</v>
      </c>
      <c r="N10" s="235" t="s">
        <v>181</v>
      </c>
      <c r="O10" s="235" t="s">
        <v>187</v>
      </c>
      <c r="P10" s="235" t="s">
        <v>181</v>
      </c>
      <c r="Q10" s="235" t="s">
        <v>188</v>
      </c>
      <c r="R10" s="235" t="s">
        <v>181</v>
      </c>
      <c r="S10" s="235" t="s">
        <v>189</v>
      </c>
      <c r="T10" s="237" t="s">
        <v>181</v>
      </c>
    </row>
    <row r="11" spans="1:20" ht="35.1" customHeight="1">
      <c r="A11" s="238" t="s">
        <v>190</v>
      </c>
      <c r="B11" s="239"/>
      <c r="C11" s="240"/>
      <c r="D11" s="241"/>
      <c r="E11" s="240"/>
      <c r="F11" s="241"/>
      <c r="G11" s="240"/>
      <c r="H11" s="241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2"/>
    </row>
    <row r="12" spans="1:20" s="224" customFormat="1" ht="35.1" customHeight="1">
      <c r="A12" s="225" t="str">
        <f>'[1]ORÇAMENTO - SISTEMA - FINAL'!C10</f>
        <v>DEMOLIÇÕES E RETIRADAS</v>
      </c>
      <c r="B12" s="256">
        <v>23366.1</v>
      </c>
      <c r="C12" s="256">
        <f>TRUNC($B12*D12/100,2)</f>
        <v>23366.1</v>
      </c>
      <c r="D12" s="256">
        <v>100</v>
      </c>
      <c r="E12" s="256" t="s">
        <v>191</v>
      </c>
      <c r="F12" s="256" t="s">
        <v>191</v>
      </c>
      <c r="G12" s="256" t="s">
        <v>192</v>
      </c>
      <c r="H12" s="256" t="s">
        <v>192</v>
      </c>
      <c r="I12" s="256" t="s">
        <v>192</v>
      </c>
      <c r="J12" s="256" t="s">
        <v>192</v>
      </c>
      <c r="K12" s="256"/>
      <c r="L12" s="256"/>
      <c r="M12" s="256"/>
      <c r="N12" s="256"/>
      <c r="O12" s="256"/>
      <c r="P12" s="256"/>
      <c r="Q12" s="256"/>
      <c r="R12" s="256"/>
      <c r="S12" s="256">
        <f>ROUND(SUM(C12,E12,G12,I12,K12,M12,O12,Q12,),2)</f>
        <v>23366.1</v>
      </c>
      <c r="T12" s="257">
        <f>(S12/$B$25*100)</f>
        <v>4.2548825825143872</v>
      </c>
    </row>
    <row r="13" spans="1:20" s="224" customFormat="1" ht="35.1" customHeight="1">
      <c r="A13" s="225" t="str">
        <f>'[1]ORÇAMENTO - SISTEMA - FINAL'!C15</f>
        <v>SERVIÇOS PRELIMINARES</v>
      </c>
      <c r="B13" s="256">
        <v>8822.65</v>
      </c>
      <c r="C13" s="256">
        <f>TRUNC($B13*D13/100,2)</f>
        <v>4411.32</v>
      </c>
      <c r="D13" s="256">
        <v>50</v>
      </c>
      <c r="E13" s="256">
        <f>ROUND($B13*F13/100,2)</f>
        <v>4411.33</v>
      </c>
      <c r="F13" s="256">
        <v>50</v>
      </c>
      <c r="G13" s="256" t="s">
        <v>192</v>
      </c>
      <c r="H13" s="256" t="s">
        <v>192</v>
      </c>
      <c r="I13" s="256" t="s">
        <v>192</v>
      </c>
      <c r="J13" s="256" t="s">
        <v>192</v>
      </c>
      <c r="K13" s="256"/>
      <c r="L13" s="256"/>
      <c r="M13" s="256"/>
      <c r="N13" s="256"/>
      <c r="O13" s="256"/>
      <c r="P13" s="256"/>
      <c r="Q13" s="256"/>
      <c r="R13" s="256"/>
      <c r="S13" s="256">
        <f t="shared" ref="S13:S23" si="0">ROUND(SUM(C13,E13,G13,I13,K13,M13,O13,Q13,),2)</f>
        <v>8822.65</v>
      </c>
      <c r="T13" s="257">
        <f>(S13/$B$25*100)</f>
        <v>1.6065727621049537</v>
      </c>
    </row>
    <row r="14" spans="1:20" s="224" customFormat="1" ht="35.1" customHeight="1">
      <c r="A14" s="226" t="s">
        <v>165</v>
      </c>
      <c r="B14" s="256">
        <v>2507.87</v>
      </c>
      <c r="C14" s="256">
        <f>ROUND($B14*D14/100,2)</f>
        <v>0</v>
      </c>
      <c r="D14" s="256">
        <v>0</v>
      </c>
      <c r="E14" s="256">
        <f>ROUND($B14*F14/100,2)</f>
        <v>2507.87</v>
      </c>
      <c r="F14" s="256">
        <v>100</v>
      </c>
      <c r="G14" s="256">
        <f>$B14*H14/100</f>
        <v>0</v>
      </c>
      <c r="H14" s="256">
        <v>0</v>
      </c>
      <c r="I14" s="256">
        <f>($B14*J14/100)</f>
        <v>0</v>
      </c>
      <c r="J14" s="256">
        <v>0</v>
      </c>
      <c r="K14" s="256">
        <f>($B14*L14/100)</f>
        <v>0</v>
      </c>
      <c r="L14" s="256">
        <v>0</v>
      </c>
      <c r="M14" s="256">
        <f>($B14*N14/100)</f>
        <v>0</v>
      </c>
      <c r="N14" s="256">
        <v>0</v>
      </c>
      <c r="O14" s="256">
        <f>($B14*P14/100)</f>
        <v>0</v>
      </c>
      <c r="P14" s="256">
        <v>0</v>
      </c>
      <c r="Q14" s="256">
        <f>($B14*R14/100)</f>
        <v>0</v>
      </c>
      <c r="R14" s="256">
        <v>0</v>
      </c>
      <c r="S14" s="256">
        <f t="shared" si="0"/>
        <v>2507.87</v>
      </c>
      <c r="T14" s="257">
        <f>S14/$B$25*100</f>
        <v>0.4566740869126793</v>
      </c>
    </row>
    <row r="15" spans="1:20" s="224" customFormat="1" ht="35.1" customHeight="1">
      <c r="A15" s="227" t="s">
        <v>21</v>
      </c>
      <c r="B15" s="256">
        <v>4700.08</v>
      </c>
      <c r="C15" s="256">
        <f t="shared" ref="C15:C20" si="1">ROUND($B15*D15/100,2)</f>
        <v>0</v>
      </c>
      <c r="D15" s="256">
        <v>0</v>
      </c>
      <c r="E15" s="256">
        <f t="shared" ref="E15:E20" si="2">ROUND($B15*F15/100,2)</f>
        <v>2350.04</v>
      </c>
      <c r="F15" s="256">
        <v>50</v>
      </c>
      <c r="G15" s="256">
        <f>ROUND($B15*H15/100,2)</f>
        <v>2350.04</v>
      </c>
      <c r="H15" s="256">
        <v>50</v>
      </c>
      <c r="I15" s="256">
        <f>ROUND($B15*J15/100,2)</f>
        <v>0</v>
      </c>
      <c r="J15" s="256">
        <v>0</v>
      </c>
      <c r="K15" s="256">
        <f>ROUND($B15*L15/100,2)</f>
        <v>0</v>
      </c>
      <c r="L15" s="256">
        <v>0</v>
      </c>
      <c r="M15" s="256">
        <f>ROUND($B15*N15/100,2)</f>
        <v>0</v>
      </c>
      <c r="N15" s="256">
        <v>0</v>
      </c>
      <c r="O15" s="256">
        <f>ROUND($B15*P15/100,2)</f>
        <v>0</v>
      </c>
      <c r="P15" s="256">
        <v>0</v>
      </c>
      <c r="Q15" s="256">
        <f>ROUND($B15*R15/100,2)</f>
        <v>0</v>
      </c>
      <c r="R15" s="256">
        <v>0</v>
      </c>
      <c r="S15" s="256">
        <f t="shared" si="0"/>
        <v>4700.08</v>
      </c>
      <c r="T15" s="257">
        <f t="shared" ref="T15" si="3">S15/$B$25*100</f>
        <v>0.85586762568097463</v>
      </c>
    </row>
    <row r="16" spans="1:20" s="224" customFormat="1" ht="35.1" customHeight="1">
      <c r="A16" s="227" t="s">
        <v>25</v>
      </c>
      <c r="B16" s="256">
        <v>55936.13</v>
      </c>
      <c r="C16" s="256">
        <f t="shared" si="1"/>
        <v>0</v>
      </c>
      <c r="D16" s="256">
        <v>0</v>
      </c>
      <c r="E16" s="256">
        <f t="shared" si="2"/>
        <v>11187.23</v>
      </c>
      <c r="F16" s="256">
        <v>20</v>
      </c>
      <c r="G16" s="256">
        <f>$B16*H16/100</f>
        <v>11187.225999999999</v>
      </c>
      <c r="H16" s="256">
        <v>20</v>
      </c>
      <c r="I16" s="256">
        <f>($B16*J16/100)</f>
        <v>11187.225999999999</v>
      </c>
      <c r="J16" s="256">
        <v>20</v>
      </c>
      <c r="K16" s="256">
        <f>($B16*L16/100)</f>
        <v>11187.225999999999</v>
      </c>
      <c r="L16" s="256">
        <v>20</v>
      </c>
      <c r="M16" s="256">
        <f>($B16*N16/100)</f>
        <v>11187.225999999999</v>
      </c>
      <c r="N16" s="256">
        <v>20</v>
      </c>
      <c r="O16" s="256">
        <f>($B16*P16/100)</f>
        <v>0</v>
      </c>
      <c r="P16" s="256">
        <v>0</v>
      </c>
      <c r="Q16" s="256">
        <f>($B16*R16/100)</f>
        <v>0</v>
      </c>
      <c r="R16" s="256">
        <v>0</v>
      </c>
      <c r="S16" s="256">
        <f t="shared" si="0"/>
        <v>55936.13</v>
      </c>
      <c r="T16" s="257">
        <f t="shared" ref="T16:T17" si="4">ROUNDUP(S16/$B$25*100,2)</f>
        <v>10.19</v>
      </c>
    </row>
    <row r="17" spans="1:20" s="224" customFormat="1" ht="35.1" customHeight="1">
      <c r="A17" s="225" t="s">
        <v>31</v>
      </c>
      <c r="B17" s="256">
        <v>7450.77</v>
      </c>
      <c r="C17" s="256">
        <f t="shared" si="1"/>
        <v>0</v>
      </c>
      <c r="D17" s="256">
        <v>0</v>
      </c>
      <c r="E17" s="256">
        <f t="shared" si="2"/>
        <v>0</v>
      </c>
      <c r="F17" s="256">
        <v>0</v>
      </c>
      <c r="G17" s="256">
        <f>ROUND($B17*H17/100,2)</f>
        <v>3725.39</v>
      </c>
      <c r="H17" s="256">
        <v>50</v>
      </c>
      <c r="I17" s="256">
        <f>($B17*J17/100)</f>
        <v>3725.3850000000002</v>
      </c>
      <c r="J17" s="256">
        <v>50</v>
      </c>
      <c r="K17" s="256">
        <f>ROUND($B17*L17/100,2)</f>
        <v>0</v>
      </c>
      <c r="L17" s="256">
        <v>0</v>
      </c>
      <c r="M17" s="256">
        <f>ROUND($B17*N17/100,2)</f>
        <v>0</v>
      </c>
      <c r="N17" s="256">
        <v>0</v>
      </c>
      <c r="O17" s="256">
        <f>ROUND($B17*P17/100,2)</f>
        <v>0</v>
      </c>
      <c r="P17" s="256">
        <v>0</v>
      </c>
      <c r="Q17" s="256">
        <f>ROUND($B17*R17/100,2)</f>
        <v>0</v>
      </c>
      <c r="R17" s="256">
        <v>0</v>
      </c>
      <c r="S17" s="256">
        <f>TRUNC(SUM(C17,E17,G17,I17,K17,M17,O17,Q17,),2)</f>
        <v>7450.77</v>
      </c>
      <c r="T17" s="257">
        <f t="shared" si="4"/>
        <v>1.36</v>
      </c>
    </row>
    <row r="18" spans="1:20" s="224" customFormat="1" ht="35.1" customHeight="1">
      <c r="A18" s="225" t="s">
        <v>33</v>
      </c>
      <c r="B18" s="256">
        <v>124420.26</v>
      </c>
      <c r="C18" s="256">
        <f t="shared" si="1"/>
        <v>0</v>
      </c>
      <c r="D18" s="256">
        <v>0</v>
      </c>
      <c r="E18" s="256">
        <f t="shared" si="2"/>
        <v>0</v>
      </c>
      <c r="F18" s="256">
        <v>0</v>
      </c>
      <c r="G18" s="256">
        <f>$B18*H18/100</f>
        <v>24884.051999999996</v>
      </c>
      <c r="H18" s="256">
        <v>20</v>
      </c>
      <c r="I18" s="256">
        <f>($B18*J18/100)</f>
        <v>24884.051999999996</v>
      </c>
      <c r="J18" s="256">
        <v>20</v>
      </c>
      <c r="K18" s="256">
        <f>($B18*L18/100)</f>
        <v>24884.051999999996</v>
      </c>
      <c r="L18" s="256">
        <v>20</v>
      </c>
      <c r="M18" s="256">
        <f>($B18*N18/100)</f>
        <v>24884.051999999996</v>
      </c>
      <c r="N18" s="256">
        <v>20</v>
      </c>
      <c r="O18" s="256">
        <f>($B18*P18/100)</f>
        <v>24884.051999999996</v>
      </c>
      <c r="P18" s="256">
        <v>20</v>
      </c>
      <c r="Q18" s="256">
        <f>($B18*R18/100)</f>
        <v>0</v>
      </c>
      <c r="R18" s="256">
        <v>0</v>
      </c>
      <c r="S18" s="256">
        <f t="shared" si="0"/>
        <v>124420.26</v>
      </c>
      <c r="T18" s="257">
        <f t="shared" ref="T18:T22" si="5">(S18/$B$25*100)</f>
        <v>22.656480849859904</v>
      </c>
    </row>
    <row r="19" spans="1:20" s="224" customFormat="1" ht="35.1" customHeight="1">
      <c r="A19" s="225" t="s">
        <v>37</v>
      </c>
      <c r="B19" s="256">
        <v>73390.8</v>
      </c>
      <c r="C19" s="256">
        <f t="shared" si="1"/>
        <v>0</v>
      </c>
      <c r="D19" s="256">
        <v>0</v>
      </c>
      <c r="E19" s="256">
        <f t="shared" si="2"/>
        <v>0</v>
      </c>
      <c r="F19" s="256">
        <v>0</v>
      </c>
      <c r="G19" s="256">
        <f>$B19*H19/100</f>
        <v>0</v>
      </c>
      <c r="H19" s="256">
        <v>0</v>
      </c>
      <c r="I19" s="256">
        <f>($B19*J19/100)</f>
        <v>0</v>
      </c>
      <c r="J19" s="256">
        <v>0</v>
      </c>
      <c r="K19" s="256">
        <f>($B19*L19/100)</f>
        <v>18347.7</v>
      </c>
      <c r="L19" s="256">
        <v>25</v>
      </c>
      <c r="M19" s="256">
        <f>($B19*N19/100)</f>
        <v>18347.7</v>
      </c>
      <c r="N19" s="256">
        <v>25</v>
      </c>
      <c r="O19" s="256">
        <f>($B19*P19/100)</f>
        <v>18347.7</v>
      </c>
      <c r="P19" s="256">
        <v>25</v>
      </c>
      <c r="Q19" s="256">
        <f>($B19*R19/100)</f>
        <v>18347.7</v>
      </c>
      <c r="R19" s="256">
        <v>25</v>
      </c>
      <c r="S19" s="256">
        <f>ROUND(SUM(C19,E19,G19,I19,K19,M19,O19,Q19,),2)</f>
        <v>73390.8</v>
      </c>
      <c r="T19" s="257">
        <f t="shared" si="5"/>
        <v>13.364200129109987</v>
      </c>
    </row>
    <row r="20" spans="1:20" s="224" customFormat="1" ht="35.1" customHeight="1">
      <c r="A20" s="226" t="s">
        <v>196</v>
      </c>
      <c r="B20" s="256">
        <v>43790.32</v>
      </c>
      <c r="C20" s="256">
        <f t="shared" si="1"/>
        <v>0</v>
      </c>
      <c r="D20" s="256">
        <v>0</v>
      </c>
      <c r="E20" s="256">
        <f t="shared" si="2"/>
        <v>0</v>
      </c>
      <c r="F20" s="256">
        <v>0</v>
      </c>
      <c r="G20" s="256">
        <f>$B20*H20/100</f>
        <v>6568.5480000000007</v>
      </c>
      <c r="H20" s="256">
        <v>15</v>
      </c>
      <c r="I20" s="256">
        <f>($B20*J20/100)</f>
        <v>6568.5480000000007</v>
      </c>
      <c r="J20" s="256">
        <v>15</v>
      </c>
      <c r="K20" s="256">
        <f>($B20*L20/100)</f>
        <v>6568.5480000000007</v>
      </c>
      <c r="L20" s="256">
        <v>15</v>
      </c>
      <c r="M20" s="256">
        <f>($B20*N20/100)</f>
        <v>6568.5480000000007</v>
      </c>
      <c r="N20" s="256">
        <v>15</v>
      </c>
      <c r="O20" s="256">
        <f>($B20*P20/100)</f>
        <v>4379.0320000000002</v>
      </c>
      <c r="P20" s="256">
        <v>10</v>
      </c>
      <c r="Q20" s="256">
        <f>($B20*R20/100)</f>
        <v>13137.096000000001</v>
      </c>
      <c r="R20" s="256">
        <v>30</v>
      </c>
      <c r="S20" s="256">
        <f t="shared" si="0"/>
        <v>43790.32</v>
      </c>
      <c r="T20" s="257">
        <f t="shared" si="5"/>
        <v>7.9740594215864613</v>
      </c>
    </row>
    <row r="21" spans="1:20" s="224" customFormat="1" ht="35.1" customHeight="1">
      <c r="A21" s="226" t="s">
        <v>197</v>
      </c>
      <c r="B21" s="256">
        <v>65125.97</v>
      </c>
      <c r="C21" s="256">
        <f t="shared" ref="C21:C23" si="6">ROUND($B21*D21/100,2)</f>
        <v>0</v>
      </c>
      <c r="D21" s="256">
        <v>0</v>
      </c>
      <c r="E21" s="256">
        <f t="shared" ref="E21:E23" si="7">ROUND($B21*F21/100,2)</f>
        <v>0</v>
      </c>
      <c r="F21" s="256">
        <v>0</v>
      </c>
      <c r="G21" s="256">
        <f t="shared" ref="G21:G23" si="8">$B21*H21/100</f>
        <v>9768.8955000000005</v>
      </c>
      <c r="H21" s="256">
        <v>15</v>
      </c>
      <c r="I21" s="256">
        <f t="shared" ref="I21:I23" si="9">($B21*J21/100)</f>
        <v>9768.8955000000005</v>
      </c>
      <c r="J21" s="256">
        <v>15</v>
      </c>
      <c r="K21" s="256">
        <f t="shared" ref="K21:K23" si="10">($B21*L21/100)</f>
        <v>9768.8955000000005</v>
      </c>
      <c r="L21" s="256">
        <v>15</v>
      </c>
      <c r="M21" s="256">
        <f t="shared" ref="M21:M23" si="11">($B21*N21/100)</f>
        <v>9768.8955000000005</v>
      </c>
      <c r="N21" s="256">
        <v>15</v>
      </c>
      <c r="O21" s="256">
        <f t="shared" ref="O21:O23" si="12">($B21*P21/100)</f>
        <v>6512.5969999999998</v>
      </c>
      <c r="P21" s="256">
        <v>10</v>
      </c>
      <c r="Q21" s="256">
        <f t="shared" ref="Q21:Q23" si="13">($B21*R21/100)</f>
        <v>19537.791000000001</v>
      </c>
      <c r="R21" s="256">
        <v>30</v>
      </c>
      <c r="S21" s="256">
        <f t="shared" si="0"/>
        <v>65125.97</v>
      </c>
      <c r="T21" s="257">
        <f t="shared" si="5"/>
        <v>11.859204378238324</v>
      </c>
    </row>
    <row r="22" spans="1:20" s="224" customFormat="1" ht="35.1" customHeight="1">
      <c r="A22" s="226" t="s">
        <v>198</v>
      </c>
      <c r="B22" s="256">
        <v>138278.94</v>
      </c>
      <c r="C22" s="256">
        <f t="shared" si="6"/>
        <v>0</v>
      </c>
      <c r="D22" s="256">
        <v>0</v>
      </c>
      <c r="E22" s="256">
        <f t="shared" si="7"/>
        <v>0</v>
      </c>
      <c r="F22" s="256">
        <v>0</v>
      </c>
      <c r="G22" s="256">
        <f t="shared" si="8"/>
        <v>20741.841</v>
      </c>
      <c r="H22" s="256">
        <v>15</v>
      </c>
      <c r="I22" s="256">
        <f t="shared" si="9"/>
        <v>20741.841</v>
      </c>
      <c r="J22" s="256">
        <v>15</v>
      </c>
      <c r="K22" s="256">
        <f t="shared" si="10"/>
        <v>20741.841</v>
      </c>
      <c r="L22" s="256">
        <v>15</v>
      </c>
      <c r="M22" s="256">
        <f t="shared" si="11"/>
        <v>20741.841</v>
      </c>
      <c r="N22" s="256">
        <v>15</v>
      </c>
      <c r="O22" s="256">
        <f t="shared" si="12"/>
        <v>13827.893999999998</v>
      </c>
      <c r="P22" s="256">
        <v>10</v>
      </c>
      <c r="Q22" s="256">
        <f t="shared" si="13"/>
        <v>41483.682000000001</v>
      </c>
      <c r="R22" s="256">
        <v>30</v>
      </c>
      <c r="S22" s="256">
        <f t="shared" si="0"/>
        <v>138278.94</v>
      </c>
      <c r="T22" s="257">
        <f t="shared" si="5"/>
        <v>25.180096521651109</v>
      </c>
    </row>
    <row r="23" spans="1:20" s="224" customFormat="1" ht="35.1" customHeight="1">
      <c r="A23" s="226" t="s">
        <v>313</v>
      </c>
      <c r="B23" s="256">
        <v>1369.8</v>
      </c>
      <c r="C23" s="256">
        <f t="shared" si="6"/>
        <v>0</v>
      </c>
      <c r="D23" s="256">
        <v>0</v>
      </c>
      <c r="E23" s="256">
        <f t="shared" si="7"/>
        <v>0</v>
      </c>
      <c r="F23" s="256">
        <v>0</v>
      </c>
      <c r="G23" s="256">
        <f t="shared" si="8"/>
        <v>0</v>
      </c>
      <c r="H23" s="256">
        <v>0</v>
      </c>
      <c r="I23" s="256">
        <f t="shared" si="9"/>
        <v>0</v>
      </c>
      <c r="J23" s="256">
        <v>0</v>
      </c>
      <c r="K23" s="256">
        <f t="shared" si="10"/>
        <v>0</v>
      </c>
      <c r="L23" s="256">
        <v>0</v>
      </c>
      <c r="M23" s="256">
        <f t="shared" si="11"/>
        <v>0</v>
      </c>
      <c r="N23" s="256">
        <v>0</v>
      </c>
      <c r="O23" s="256">
        <f t="shared" si="12"/>
        <v>0</v>
      </c>
      <c r="P23" s="256">
        <v>0</v>
      </c>
      <c r="Q23" s="256">
        <f t="shared" si="13"/>
        <v>1369.8</v>
      </c>
      <c r="R23" s="256">
        <v>100</v>
      </c>
      <c r="S23" s="256">
        <f t="shared" si="0"/>
        <v>1369.8</v>
      </c>
      <c r="T23" s="257">
        <f>TRUNC(S23/$B$25*100,2)</f>
        <v>0.24</v>
      </c>
    </row>
    <row r="24" spans="1:20" ht="35.1" customHeight="1">
      <c r="A24" s="228" t="s">
        <v>193</v>
      </c>
      <c r="B24" s="229">
        <f>SUM(B12:B23)</f>
        <v>549159.68999999994</v>
      </c>
      <c r="C24" s="229">
        <f>SUM(C12:C23)</f>
        <v>27777.42</v>
      </c>
      <c r="D24" s="229">
        <f>TRUNC((C24/$B$25)*100,2)</f>
        <v>5.05</v>
      </c>
      <c r="E24" s="229">
        <f>SUM(E12:E23)</f>
        <v>20456.47</v>
      </c>
      <c r="F24" s="229">
        <f>(E24/$B$25)*100</f>
        <v>3.7250494478209064</v>
      </c>
      <c r="G24" s="229">
        <f>SUM(G12:G23)</f>
        <v>79225.992499999993</v>
      </c>
      <c r="H24" s="229">
        <f>(G24/$B$25)*100</f>
        <v>14.426767649315266</v>
      </c>
      <c r="I24" s="229">
        <f>SUM(I12:I23)</f>
        <v>76875.947499999995</v>
      </c>
      <c r="J24" s="229">
        <f>(I24/$B$25)*100</f>
        <v>13.998832925992803</v>
      </c>
      <c r="K24" s="229">
        <f>SUM(K12:K23)</f>
        <v>91498.262499999997</v>
      </c>
      <c r="L24" s="229">
        <f>(K24/$B$25)*100</f>
        <v>16.661503778618567</v>
      </c>
      <c r="M24" s="229">
        <f>SUM(M12:M23)</f>
        <v>91498.262499999997</v>
      </c>
      <c r="N24" s="229">
        <f>(M24/$B$25)*100</f>
        <v>16.661503778618567</v>
      </c>
      <c r="O24" s="229">
        <f>SUM(O12:O23)</f>
        <v>67951.274999999994</v>
      </c>
      <c r="P24" s="229">
        <f>(O24/$B$25)*100</f>
        <v>12.373682234397066</v>
      </c>
      <c r="Q24" s="229">
        <f>TRUNC(SUM(Q12:Q23),2)</f>
        <v>93876.06</v>
      </c>
      <c r="R24" s="229">
        <f>(Q24/$B$25)*100</f>
        <v>17.094492132151945</v>
      </c>
      <c r="S24" s="229">
        <f>SUM(S12:S23)</f>
        <v>549159.68999999994</v>
      </c>
      <c r="T24" s="230">
        <f>SUM(T12:T23)</f>
        <v>99.998038357658785</v>
      </c>
    </row>
    <row r="25" spans="1:20" ht="35.1" customHeight="1" thickBot="1">
      <c r="A25" s="231" t="s">
        <v>194</v>
      </c>
      <c r="B25" s="232">
        <f>SUM(B24:B24)</f>
        <v>549159.68999999994</v>
      </c>
      <c r="C25" s="232">
        <f>SUM(C24:C24)</f>
        <v>27777.42</v>
      </c>
      <c r="D25" s="232">
        <f>(C25/$B$25)*100</f>
        <v>5.0581680530848869</v>
      </c>
      <c r="E25" s="232">
        <f>C25+E24</f>
        <v>48233.89</v>
      </c>
      <c r="F25" s="232">
        <f>F24+D25</f>
        <v>8.7832175009057938</v>
      </c>
      <c r="G25" s="232">
        <f>E25+G24</f>
        <v>127459.88249999999</v>
      </c>
      <c r="H25" s="232">
        <f>H24+F25</f>
        <v>23.209985150221058</v>
      </c>
      <c r="I25" s="232">
        <f>I24+G25</f>
        <v>204335.83</v>
      </c>
      <c r="J25" s="232">
        <f>H25+J24</f>
        <v>37.208818076213859</v>
      </c>
      <c r="K25" s="232">
        <f>K24+I25</f>
        <v>295834.09249999997</v>
      </c>
      <c r="L25" s="232">
        <f>J25+L24</f>
        <v>53.870321854832426</v>
      </c>
      <c r="M25" s="232">
        <f>M24+K25</f>
        <v>387332.35499999998</v>
      </c>
      <c r="N25" s="232">
        <f>L25+N24</f>
        <v>70.531825633450993</v>
      </c>
      <c r="O25" s="232">
        <f>O24+M25</f>
        <v>455283.63</v>
      </c>
      <c r="P25" s="232">
        <f>N25+P24</f>
        <v>82.905507867848058</v>
      </c>
      <c r="Q25" s="232">
        <f>((Q24+O25))</f>
        <v>549159.68999999994</v>
      </c>
      <c r="R25" s="232">
        <f>P25+R24</f>
        <v>100</v>
      </c>
      <c r="S25" s="232">
        <f>Q25</f>
        <v>549159.68999999994</v>
      </c>
      <c r="T25" s="233">
        <f>(S25/B25)*100</f>
        <v>100</v>
      </c>
    </row>
  </sheetData>
  <mergeCells count="5">
    <mergeCell ref="A1:T3"/>
    <mergeCell ref="J5:S5"/>
    <mergeCell ref="A9:T9"/>
    <mergeCell ref="J7:O7"/>
    <mergeCell ref="J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topLeftCell="A58" workbookViewId="0">
      <selection activeCell="C111" sqref="C111:V111"/>
    </sheetView>
  </sheetViews>
  <sheetFormatPr defaultRowHeight="15"/>
  <cols>
    <col min="1" max="1" width="6.85546875" style="1" customWidth="1"/>
    <col min="2" max="2" width="16.7109375" style="1" customWidth="1"/>
    <col min="3" max="22" width="4.85546875" style="1" customWidth="1"/>
    <col min="23" max="23" width="6.28515625" style="1" customWidth="1"/>
    <col min="24" max="24" width="9.85546875" style="76" customWidth="1"/>
    <col min="25" max="25" width="11.28515625" style="100" bestFit="1" customWidth="1"/>
    <col min="26" max="26" width="24" style="1" customWidth="1"/>
    <col min="27" max="16384" width="9.140625" style="1"/>
  </cols>
  <sheetData>
    <row r="1" spans="1:26" ht="31.5">
      <c r="A1" s="4"/>
      <c r="B1" s="5"/>
      <c r="C1" s="5"/>
      <c r="D1" s="5"/>
      <c r="E1" s="5"/>
      <c r="F1" s="5"/>
      <c r="G1" s="5"/>
      <c r="H1" s="5"/>
      <c r="I1" s="87" t="s">
        <v>164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07"/>
      <c r="Y1" s="92"/>
      <c r="Z1" s="6"/>
    </row>
    <row r="2" spans="1:26" ht="27.75" customHeigh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33" t="s">
        <v>118</v>
      </c>
      <c r="X2" s="333"/>
      <c r="Y2" s="333"/>
      <c r="Z2" s="334"/>
    </row>
    <row r="3" spans="1:26">
      <c r="A3" s="7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8"/>
      <c r="Y3" s="93"/>
      <c r="Z3" s="8"/>
    </row>
    <row r="4" spans="1:26">
      <c r="A4" s="7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08"/>
      <c r="Y4" s="93"/>
      <c r="Z4" s="8"/>
    </row>
    <row r="5" spans="1:26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09" t="s">
        <v>2</v>
      </c>
      <c r="Y5" s="94">
        <v>0.25</v>
      </c>
      <c r="Z5" s="8"/>
    </row>
    <row r="6" spans="1:26" ht="45">
      <c r="A6" s="9" t="s">
        <v>3</v>
      </c>
      <c r="B6" s="10" t="s">
        <v>87</v>
      </c>
      <c r="C6" s="2"/>
      <c r="D6" s="2"/>
      <c r="E6" s="2" t="s">
        <v>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0" t="s">
        <v>5</v>
      </c>
      <c r="X6" s="110" t="s">
        <v>6</v>
      </c>
      <c r="Y6" s="95" t="s">
        <v>88</v>
      </c>
      <c r="Z6" s="11" t="s">
        <v>7</v>
      </c>
    </row>
    <row r="7" spans="1:26" ht="20.25">
      <c r="A7" s="33"/>
      <c r="B7" s="34"/>
      <c r="C7" s="332" t="s">
        <v>163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4"/>
      <c r="W7" s="34"/>
      <c r="X7" s="111"/>
      <c r="Y7" s="96"/>
      <c r="Z7" s="35"/>
    </row>
    <row r="8" spans="1:26">
      <c r="A8" s="16"/>
      <c r="B8" s="17"/>
      <c r="C8" s="17"/>
      <c r="D8" s="17"/>
      <c r="E8" s="17"/>
      <c r="F8" s="17"/>
      <c r="G8" s="17"/>
      <c r="H8" s="17" t="s">
        <v>8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12"/>
      <c r="Y8" s="97"/>
      <c r="Z8" s="18"/>
    </row>
    <row r="9" spans="1:26">
      <c r="A9" s="12"/>
      <c r="B9" s="23">
        <v>85397</v>
      </c>
      <c r="C9" s="335" t="s">
        <v>9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20" t="s">
        <v>10</v>
      </c>
      <c r="X9" s="36">
        <v>519.16999999999996</v>
      </c>
      <c r="Y9" s="37">
        <v>21.41</v>
      </c>
      <c r="Z9" s="22">
        <f>TRUNC(Y9*X9,2)</f>
        <v>11115.42</v>
      </c>
    </row>
    <row r="10" spans="1:26">
      <c r="A10" s="12"/>
      <c r="B10" s="23">
        <v>85334</v>
      </c>
      <c r="C10" s="344" t="s">
        <v>162</v>
      </c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29" t="s">
        <v>10</v>
      </c>
      <c r="X10" s="36">
        <v>189.04</v>
      </c>
      <c r="Y10" s="37">
        <v>15.63</v>
      </c>
      <c r="Z10" s="22">
        <f t="shared" ref="Z10:Z12" si="0">TRUNC(Y10*X10,2)</f>
        <v>2954.69</v>
      </c>
    </row>
    <row r="11" spans="1:26" ht="18.75">
      <c r="A11" s="12"/>
      <c r="B11" s="23">
        <v>73616</v>
      </c>
      <c r="C11" s="342" t="s">
        <v>119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29" t="s">
        <v>121</v>
      </c>
      <c r="X11" s="113">
        <v>48.43</v>
      </c>
      <c r="Y11" s="98">
        <v>185.56</v>
      </c>
      <c r="Z11" s="22">
        <f t="shared" si="0"/>
        <v>8986.67</v>
      </c>
    </row>
    <row r="12" spans="1:26">
      <c r="A12" s="12"/>
      <c r="B12" s="23">
        <v>85333</v>
      </c>
      <c r="C12" s="13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0" t="s">
        <v>12</v>
      </c>
      <c r="X12" s="36">
        <v>26</v>
      </c>
      <c r="Y12" s="37">
        <v>18.02</v>
      </c>
      <c r="Z12" s="22">
        <f t="shared" si="0"/>
        <v>468.52</v>
      </c>
    </row>
    <row r="13" spans="1:26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14" t="s">
        <v>7</v>
      </c>
      <c r="Y13" s="99"/>
      <c r="Z13" s="25">
        <f>SUM(Z9:Z12)</f>
        <v>23525.3</v>
      </c>
    </row>
    <row r="14" spans="1:26">
      <c r="A14" s="16"/>
      <c r="B14" s="17"/>
      <c r="C14" s="17"/>
      <c r="D14" s="17"/>
      <c r="E14" s="17"/>
      <c r="F14" s="17"/>
      <c r="G14" s="17"/>
      <c r="H14" s="17" t="s">
        <v>13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12"/>
      <c r="Y14" s="97"/>
      <c r="Z14" s="18"/>
    </row>
    <row r="15" spans="1:26">
      <c r="A15" s="7"/>
      <c r="B15" s="20" t="s">
        <v>14</v>
      </c>
      <c r="C15" s="335" t="s">
        <v>15</v>
      </c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20" t="s">
        <v>16</v>
      </c>
      <c r="X15" s="36">
        <v>8</v>
      </c>
      <c r="Y15" s="37">
        <v>413.91</v>
      </c>
      <c r="Z15" s="22">
        <f>TRUNC(Y15*X15,2)</f>
        <v>3311.28</v>
      </c>
    </row>
    <row r="16" spans="1:26">
      <c r="A16" s="7"/>
      <c r="B16" s="20" t="s">
        <v>18</v>
      </c>
      <c r="C16" s="335" t="s">
        <v>17</v>
      </c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</row>
    <row r="17" spans="1:26">
      <c r="A17" s="7"/>
      <c r="B17" s="20"/>
      <c r="C17" s="335" t="s">
        <v>19</v>
      </c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21"/>
      <c r="X17" s="115"/>
      <c r="Y17" s="99"/>
      <c r="Z17" s="14"/>
    </row>
    <row r="18" spans="1:26">
      <c r="A18" s="7"/>
      <c r="B18" s="13"/>
      <c r="C18" s="331" t="s">
        <v>20</v>
      </c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20" t="s">
        <v>16</v>
      </c>
      <c r="X18" s="36">
        <v>30</v>
      </c>
      <c r="Y18" s="37">
        <v>189.87</v>
      </c>
      <c r="Z18" s="22">
        <f>TRUNC(Y18*X18,2)</f>
        <v>5696.1</v>
      </c>
    </row>
    <row r="19" spans="1:26">
      <c r="A19" s="7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116" t="s">
        <v>7</v>
      </c>
      <c r="Y19" s="93"/>
      <c r="Z19" s="15">
        <f>SUM(Z15:Z18)</f>
        <v>9007.380000000001</v>
      </c>
    </row>
    <row r="20" spans="1:26" ht="15.75">
      <c r="A20" s="346" t="s">
        <v>165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88"/>
      <c r="X20" s="117"/>
      <c r="Y20" s="101"/>
      <c r="Z20" s="89"/>
    </row>
    <row r="21" spans="1:26" ht="29.25" customHeight="1">
      <c r="A21" s="7"/>
      <c r="B21" s="73" t="s">
        <v>166</v>
      </c>
      <c r="C21" s="337" t="s">
        <v>167</v>
      </c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28" t="s">
        <v>16</v>
      </c>
      <c r="X21" s="90">
        <v>43.37</v>
      </c>
      <c r="Y21" s="102">
        <v>21.24</v>
      </c>
      <c r="Z21" s="22">
        <f t="shared" ref="Z21:Z22" si="1">TRUNC(Y21*X21,2)</f>
        <v>921.17</v>
      </c>
    </row>
    <row r="22" spans="1:26" ht="30" customHeight="1">
      <c r="A22" s="7"/>
      <c r="B22" s="73" t="s">
        <v>168</v>
      </c>
      <c r="C22" s="337" t="s">
        <v>169</v>
      </c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28" t="s">
        <v>16</v>
      </c>
      <c r="X22" s="90">
        <v>43.37</v>
      </c>
      <c r="Y22" s="102">
        <v>23.12</v>
      </c>
      <c r="Z22" s="22">
        <f t="shared" si="1"/>
        <v>1002.71</v>
      </c>
    </row>
    <row r="23" spans="1:26" ht="14.25" customHeight="1">
      <c r="A23" s="7"/>
      <c r="B23" s="73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28"/>
      <c r="X23" s="116" t="s">
        <v>7</v>
      </c>
      <c r="Y23" s="102"/>
      <c r="Z23" s="91">
        <f>SUM(Z21:Z22)</f>
        <v>1923.88</v>
      </c>
    </row>
    <row r="24" spans="1:26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6">
      <c r="A25" s="16"/>
      <c r="B25" s="17"/>
      <c r="C25" s="17"/>
      <c r="D25" s="17"/>
      <c r="E25" s="17"/>
      <c r="F25" s="17"/>
      <c r="G25" s="17"/>
      <c r="H25" s="17"/>
      <c r="I25" s="19" t="s">
        <v>21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12"/>
      <c r="Y25" s="97"/>
      <c r="Z25" s="18"/>
    </row>
    <row r="26" spans="1:26">
      <c r="A26" s="12"/>
      <c r="B26" s="20" t="s">
        <v>23</v>
      </c>
      <c r="C26" s="13" t="s">
        <v>24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0" t="s">
        <v>10</v>
      </c>
      <c r="X26" s="36">
        <v>5.88</v>
      </c>
      <c r="Y26" s="37">
        <v>316.41000000000003</v>
      </c>
      <c r="Z26" s="22">
        <f t="shared" ref="Z26:Z27" si="2">TRUNC(Y26*X26,2)</f>
        <v>1860.49</v>
      </c>
    </row>
    <row r="27" spans="1:26">
      <c r="A27" s="12"/>
      <c r="B27" s="29">
        <v>68054</v>
      </c>
      <c r="C27" s="344" t="s">
        <v>161</v>
      </c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29" t="s">
        <v>10</v>
      </c>
      <c r="X27" s="36">
        <v>13.75</v>
      </c>
      <c r="Y27" s="37">
        <v>209.7</v>
      </c>
      <c r="Z27" s="22">
        <f t="shared" si="2"/>
        <v>2883.37</v>
      </c>
    </row>
    <row r="28" spans="1:26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14" t="s">
        <v>7</v>
      </c>
      <c r="Y28" s="99"/>
      <c r="Z28" s="25">
        <f>SUM(Z26:Z27)</f>
        <v>4743.8599999999997</v>
      </c>
    </row>
    <row r="29" spans="1:26">
      <c r="A29" s="16"/>
      <c r="B29" s="17"/>
      <c r="C29" s="17"/>
      <c r="D29" s="17"/>
      <c r="E29" s="17"/>
      <c r="F29" s="17"/>
      <c r="G29" s="17"/>
      <c r="H29" s="19" t="s">
        <v>25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12"/>
      <c r="Y29" s="97"/>
      <c r="Z29" s="18"/>
    </row>
    <row r="30" spans="1:26">
      <c r="A30" s="12"/>
      <c r="B30" s="23">
        <v>87265</v>
      </c>
      <c r="C30" s="13" t="s">
        <v>26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21"/>
      <c r="X30" s="118"/>
      <c r="Y30" s="103"/>
      <c r="Z30" s="24"/>
    </row>
    <row r="31" spans="1:26">
      <c r="A31" s="12"/>
      <c r="B31" s="21"/>
      <c r="C31" s="13" t="s">
        <v>27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21"/>
      <c r="X31" s="118"/>
      <c r="Y31" s="99"/>
      <c r="Z31" s="14"/>
    </row>
    <row r="32" spans="1:26">
      <c r="A32" s="12"/>
      <c r="B32" s="13"/>
      <c r="C32" s="13" t="s">
        <v>28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20" t="s">
        <v>10</v>
      </c>
      <c r="X32" s="36">
        <v>519.16999999999996</v>
      </c>
      <c r="Y32" s="37">
        <v>55.5</v>
      </c>
      <c r="Z32" s="22">
        <f t="shared" ref="Z32:Z34" si="3">TRUNC(Y32*X32,2)</f>
        <v>28813.93</v>
      </c>
    </row>
    <row r="33" spans="1:26" ht="30.75" customHeight="1">
      <c r="A33" s="12"/>
      <c r="B33" s="23">
        <v>87879</v>
      </c>
      <c r="C33" s="337" t="s">
        <v>89</v>
      </c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20" t="s">
        <v>10</v>
      </c>
      <c r="X33" s="36">
        <v>1009.38</v>
      </c>
      <c r="Y33" s="37">
        <v>3.17</v>
      </c>
      <c r="Z33" s="22">
        <f t="shared" si="3"/>
        <v>3199.73</v>
      </c>
    </row>
    <row r="34" spans="1:26" ht="30.75" customHeight="1">
      <c r="A34" s="12"/>
      <c r="B34" s="23">
        <v>87529</v>
      </c>
      <c r="C34" s="336" t="s">
        <v>29</v>
      </c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20" t="s">
        <v>10</v>
      </c>
      <c r="X34" s="36">
        <v>1009.38</v>
      </c>
      <c r="Y34" s="37">
        <v>27.17</v>
      </c>
      <c r="Z34" s="22">
        <f t="shared" si="3"/>
        <v>27424.85</v>
      </c>
    </row>
    <row r="35" spans="1:26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14" t="s">
        <v>30</v>
      </c>
      <c r="Y35" s="99"/>
      <c r="Z35" s="25">
        <f>SUM(Z32:Z34)</f>
        <v>59438.509999999995</v>
      </c>
    </row>
    <row r="36" spans="1:26" ht="18.75" customHeight="1">
      <c r="A36" s="16"/>
      <c r="B36" s="17"/>
      <c r="C36" s="17"/>
      <c r="D36" s="17"/>
      <c r="E36" s="17"/>
      <c r="F36" s="17"/>
      <c r="G36" s="17"/>
      <c r="H36" s="17"/>
      <c r="I36" s="19" t="s">
        <v>31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12"/>
      <c r="Y36" s="97"/>
      <c r="Z36" s="18"/>
    </row>
    <row r="37" spans="1:26" ht="14.25" customHeight="1">
      <c r="A37" s="12"/>
      <c r="B37" s="20" t="s">
        <v>32</v>
      </c>
      <c r="C37" s="337" t="s">
        <v>90</v>
      </c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20" t="s">
        <v>10</v>
      </c>
      <c r="X37" s="36">
        <v>72.430000000000007</v>
      </c>
      <c r="Y37" s="37">
        <v>34.58</v>
      </c>
      <c r="Z37" s="22">
        <f t="shared" ref="Z37:Z40" si="4">TRUNC(Y37*X37,2)</f>
        <v>2504.62</v>
      </c>
    </row>
    <row r="38" spans="1:26" ht="14.25" customHeight="1">
      <c r="A38" s="12"/>
      <c r="B38" s="74">
        <v>84191</v>
      </c>
      <c r="C38" s="337" t="s">
        <v>170</v>
      </c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74" t="s">
        <v>10</v>
      </c>
      <c r="X38" s="36">
        <v>43.37</v>
      </c>
      <c r="Y38" s="37">
        <v>58.51</v>
      </c>
      <c r="Z38" s="22">
        <f t="shared" si="4"/>
        <v>2537.5700000000002</v>
      </c>
    </row>
    <row r="39" spans="1:26" ht="14.25" customHeight="1">
      <c r="A39" s="12"/>
      <c r="B39" s="74"/>
      <c r="C39" s="337" t="s">
        <v>171</v>
      </c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74" t="s">
        <v>36</v>
      </c>
      <c r="X39" s="36">
        <v>16.13</v>
      </c>
      <c r="Y39" s="37">
        <v>15.27</v>
      </c>
      <c r="Z39" s="22">
        <f t="shared" si="4"/>
        <v>246.3</v>
      </c>
    </row>
    <row r="40" spans="1:26" ht="29.25" customHeight="1">
      <c r="A40" s="12"/>
      <c r="B40" s="23">
        <v>87249</v>
      </c>
      <c r="C40" s="336" t="s">
        <v>91</v>
      </c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28" t="s">
        <v>10</v>
      </c>
      <c r="X40" s="90">
        <v>29.06</v>
      </c>
      <c r="Y40" s="102">
        <v>46.13</v>
      </c>
      <c r="Z40" s="22">
        <f t="shared" si="4"/>
        <v>1340.53</v>
      </c>
    </row>
    <row r="41" spans="1:26">
      <c r="A41" s="12"/>
      <c r="B41" s="13"/>
      <c r="C41" s="20"/>
      <c r="D41" s="20"/>
      <c r="E41" s="13"/>
      <c r="F41" s="20"/>
      <c r="G41" s="20"/>
      <c r="H41" s="13"/>
      <c r="I41" s="20"/>
      <c r="J41" s="20"/>
      <c r="K41" s="13"/>
      <c r="L41" s="13"/>
      <c r="M41" s="20"/>
      <c r="N41" s="13"/>
      <c r="O41" s="20"/>
      <c r="P41" s="20"/>
      <c r="Q41" s="13"/>
      <c r="R41" s="13"/>
      <c r="S41" s="20"/>
      <c r="T41" s="23"/>
      <c r="U41" s="20"/>
      <c r="V41" s="13"/>
      <c r="W41" s="21"/>
      <c r="X41" s="114" t="s">
        <v>7</v>
      </c>
      <c r="Y41" s="99"/>
      <c r="Z41" s="25">
        <f>SUM(Z37:Z40)</f>
        <v>6629.02</v>
      </c>
    </row>
    <row r="42" spans="1:26">
      <c r="A42" s="12"/>
      <c r="B42" s="21"/>
      <c r="C42" s="2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21"/>
      <c r="X42" s="118"/>
      <c r="Y42" s="103"/>
      <c r="Z42" s="24"/>
    </row>
    <row r="43" spans="1:26">
      <c r="A43" s="16"/>
      <c r="B43" s="17"/>
      <c r="C43" s="17"/>
      <c r="D43" s="17"/>
      <c r="E43" s="17"/>
      <c r="F43" s="17"/>
      <c r="G43" s="17"/>
      <c r="H43" s="17"/>
      <c r="I43" s="19" t="s">
        <v>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12"/>
      <c r="Y43" s="97"/>
      <c r="Z43" s="18"/>
    </row>
    <row r="44" spans="1:26" ht="30.75" customHeight="1">
      <c r="A44" s="12"/>
      <c r="B44" s="23">
        <v>72119</v>
      </c>
      <c r="C44" s="336" t="s">
        <v>92</v>
      </c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20" t="s">
        <v>10</v>
      </c>
      <c r="X44" s="36">
        <v>16.05</v>
      </c>
      <c r="Y44" s="37">
        <v>236.41</v>
      </c>
      <c r="Z44" s="22">
        <f t="shared" ref="Z44:Z46" si="5">TRUNC(Y44*X44,2)</f>
        <v>3794.38</v>
      </c>
    </row>
    <row r="45" spans="1:26">
      <c r="A45" s="12"/>
      <c r="B45" s="29" t="s">
        <v>34</v>
      </c>
      <c r="C45" s="26" t="s">
        <v>93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9" t="s">
        <v>10</v>
      </c>
      <c r="X45" s="36">
        <v>60.06</v>
      </c>
      <c r="Y45" s="37">
        <v>951.3</v>
      </c>
      <c r="Z45" s="22">
        <f t="shared" si="5"/>
        <v>57135.07</v>
      </c>
    </row>
    <row r="46" spans="1:26" ht="35.25" customHeight="1">
      <c r="A46" s="12"/>
      <c r="B46" s="29" t="s">
        <v>35</v>
      </c>
      <c r="C46" s="336" t="s">
        <v>94</v>
      </c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29" t="s">
        <v>36</v>
      </c>
      <c r="X46" s="36">
        <v>220.5</v>
      </c>
      <c r="Y46" s="37">
        <v>60.05</v>
      </c>
      <c r="Z46" s="22">
        <f t="shared" si="5"/>
        <v>13241.02</v>
      </c>
    </row>
    <row r="47" spans="1:26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14" t="s">
        <v>30</v>
      </c>
      <c r="Y47" s="99"/>
      <c r="Z47" s="25">
        <f>SUM(Z44:Z46)</f>
        <v>74170.47</v>
      </c>
    </row>
    <row r="48" spans="1:26">
      <c r="A48" s="16"/>
      <c r="B48" s="17"/>
      <c r="C48" s="17"/>
      <c r="D48" s="17"/>
      <c r="E48" s="17"/>
      <c r="F48" s="17"/>
      <c r="G48" s="17"/>
      <c r="H48" s="17"/>
      <c r="I48" s="19" t="s">
        <v>37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12"/>
      <c r="Y48" s="97"/>
      <c r="Z48" s="18"/>
    </row>
    <row r="49" spans="1:28" ht="14.25" customHeight="1">
      <c r="A49" s="12"/>
      <c r="B49" s="23">
        <v>88497</v>
      </c>
      <c r="C49" s="335" t="s">
        <v>95</v>
      </c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20" t="s">
        <v>10</v>
      </c>
      <c r="X49" s="38">
        <v>5468.96</v>
      </c>
      <c r="Y49" s="37">
        <v>11.63</v>
      </c>
      <c r="Z49" s="22">
        <f t="shared" ref="Z49:Z51" si="6">TRUNC(Y49*X49,2)</f>
        <v>63604</v>
      </c>
    </row>
    <row r="50" spans="1:28" ht="27.75" customHeight="1">
      <c r="A50" s="12"/>
      <c r="B50" s="29" t="s">
        <v>151</v>
      </c>
      <c r="C50" s="338" t="s">
        <v>150</v>
      </c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29" t="s">
        <v>10</v>
      </c>
      <c r="X50" s="36">
        <v>378.08</v>
      </c>
      <c r="Y50" s="37">
        <v>16.59</v>
      </c>
      <c r="Z50" s="22">
        <f t="shared" si="6"/>
        <v>6272.34</v>
      </c>
    </row>
    <row r="51" spans="1:28">
      <c r="A51" s="12"/>
      <c r="B51" s="29" t="s">
        <v>38</v>
      </c>
      <c r="C51" s="335" t="s">
        <v>96</v>
      </c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29" t="s">
        <v>10</v>
      </c>
      <c r="X51" s="36">
        <v>150</v>
      </c>
      <c r="Y51" s="37">
        <v>57.01</v>
      </c>
      <c r="Z51" s="22">
        <f t="shared" si="6"/>
        <v>8551.5</v>
      </c>
    </row>
    <row r="52" spans="1:28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14" t="s">
        <v>30</v>
      </c>
      <c r="Y52" s="99"/>
      <c r="Z52" s="25">
        <f>SUM(Z49:Z51)</f>
        <v>78427.839999999997</v>
      </c>
    </row>
    <row r="53" spans="1:28">
      <c r="A53" s="16"/>
      <c r="B53" s="17"/>
      <c r="C53" s="17"/>
      <c r="D53" s="17"/>
      <c r="E53" s="17"/>
      <c r="F53" s="17" t="s">
        <v>39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12"/>
      <c r="Y53" s="97"/>
      <c r="Z53" s="18"/>
    </row>
    <row r="54" spans="1:28" ht="29.25" customHeight="1">
      <c r="A54" s="12"/>
      <c r="B54" s="74" t="s">
        <v>40</v>
      </c>
      <c r="C54" s="336" t="s">
        <v>97</v>
      </c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74" t="s">
        <v>41</v>
      </c>
      <c r="X54" s="36">
        <v>1023.02</v>
      </c>
      <c r="Y54" s="37">
        <v>3.35</v>
      </c>
      <c r="Z54" s="22">
        <f t="shared" ref="Z54:Z69" si="7">TRUNC(Y54*X54,2)</f>
        <v>3427.11</v>
      </c>
      <c r="AB54" s="76"/>
    </row>
    <row r="55" spans="1:28" ht="56.25" customHeight="1">
      <c r="A55" s="12"/>
      <c r="B55" s="23" t="s">
        <v>126</v>
      </c>
      <c r="C55" s="340" t="s">
        <v>127</v>
      </c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28" t="s">
        <v>22</v>
      </c>
      <c r="X55" s="41">
        <v>1</v>
      </c>
      <c r="Y55" s="102">
        <v>887.7</v>
      </c>
      <c r="Z55" s="22">
        <f t="shared" si="7"/>
        <v>887.7</v>
      </c>
    </row>
    <row r="56" spans="1:28" ht="56.25" customHeight="1">
      <c r="A56" s="12"/>
      <c r="B56" s="23" t="s">
        <v>124</v>
      </c>
      <c r="C56" s="340" t="s">
        <v>125</v>
      </c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28" t="s">
        <v>22</v>
      </c>
      <c r="X56" s="41">
        <v>1</v>
      </c>
      <c r="Y56" s="102">
        <v>824.71</v>
      </c>
      <c r="Z56" s="22">
        <f t="shared" si="7"/>
        <v>824.71</v>
      </c>
    </row>
    <row r="57" spans="1:28" ht="55.5" customHeight="1">
      <c r="A57" s="12"/>
      <c r="B57" s="23" t="s">
        <v>122</v>
      </c>
      <c r="C57" s="340" t="s">
        <v>123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28" t="s">
        <v>22</v>
      </c>
      <c r="X57" s="41">
        <v>1</v>
      </c>
      <c r="Y57" s="102">
        <v>554.24</v>
      </c>
      <c r="Z57" s="22">
        <f t="shared" si="7"/>
        <v>554.24</v>
      </c>
    </row>
    <row r="58" spans="1:28" ht="40.5" customHeight="1">
      <c r="A58" s="12"/>
      <c r="B58" s="23" t="s">
        <v>129</v>
      </c>
      <c r="C58" s="340" t="s">
        <v>128</v>
      </c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28" t="s">
        <v>22</v>
      </c>
      <c r="X58" s="41">
        <v>12</v>
      </c>
      <c r="Y58" s="102">
        <v>104.85</v>
      </c>
      <c r="Z58" s="22">
        <f t="shared" si="7"/>
        <v>1258.2</v>
      </c>
    </row>
    <row r="59" spans="1:28" ht="41.25" customHeight="1">
      <c r="A59" s="12"/>
      <c r="B59" s="23" t="s">
        <v>130</v>
      </c>
      <c r="C59" s="340" t="s">
        <v>131</v>
      </c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28" t="s">
        <v>22</v>
      </c>
      <c r="X59" s="41">
        <v>6</v>
      </c>
      <c r="Y59" s="102">
        <v>297.25</v>
      </c>
      <c r="Z59" s="22">
        <f t="shared" si="7"/>
        <v>1783.5</v>
      </c>
    </row>
    <row r="60" spans="1:28" ht="40.5" customHeight="1">
      <c r="A60" s="12"/>
      <c r="B60" s="23" t="s">
        <v>46</v>
      </c>
      <c r="C60" s="340" t="s">
        <v>134</v>
      </c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28" t="s">
        <v>22</v>
      </c>
      <c r="X60" s="41">
        <v>35</v>
      </c>
      <c r="Y60" s="102">
        <v>12.08</v>
      </c>
      <c r="Z60" s="22">
        <f t="shared" si="7"/>
        <v>422.8</v>
      </c>
    </row>
    <row r="61" spans="1:28" ht="40.5" customHeight="1">
      <c r="A61" s="12"/>
      <c r="B61" s="23" t="s">
        <v>132</v>
      </c>
      <c r="C61" s="340" t="s">
        <v>133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28" t="s">
        <v>22</v>
      </c>
      <c r="X61" s="41">
        <v>34</v>
      </c>
      <c r="Y61" s="102">
        <v>54.49</v>
      </c>
      <c r="Z61" s="22">
        <f t="shared" si="7"/>
        <v>1852.66</v>
      </c>
    </row>
    <row r="62" spans="1:28" ht="31.5" customHeight="1">
      <c r="A62" s="12"/>
      <c r="B62" s="74" t="s">
        <v>42</v>
      </c>
      <c r="C62" s="336" t="s">
        <v>98</v>
      </c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74" t="s">
        <v>41</v>
      </c>
      <c r="X62" s="36">
        <v>2251.42</v>
      </c>
      <c r="Y62" s="37">
        <v>4.83</v>
      </c>
      <c r="Z62" s="22">
        <f t="shared" si="7"/>
        <v>10874.35</v>
      </c>
    </row>
    <row r="63" spans="1:28" ht="30.75" customHeight="1">
      <c r="A63" s="12"/>
      <c r="B63" s="74" t="s">
        <v>43</v>
      </c>
      <c r="C63" s="336" t="s">
        <v>99</v>
      </c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74" t="s">
        <v>41</v>
      </c>
      <c r="X63" s="36">
        <v>609</v>
      </c>
      <c r="Y63" s="37">
        <v>6.47</v>
      </c>
      <c r="Z63" s="22">
        <f t="shared" si="7"/>
        <v>3940.23</v>
      </c>
    </row>
    <row r="64" spans="1:28" ht="30" customHeight="1">
      <c r="A64" s="12"/>
      <c r="B64" s="74" t="s">
        <v>44</v>
      </c>
      <c r="C64" s="336" t="s">
        <v>100</v>
      </c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74" t="s">
        <v>41</v>
      </c>
      <c r="X64" s="36">
        <v>612</v>
      </c>
      <c r="Y64" s="37">
        <v>9.8000000000000007</v>
      </c>
      <c r="Z64" s="22">
        <f t="shared" si="7"/>
        <v>5997.6</v>
      </c>
    </row>
    <row r="65" spans="1:26" ht="33" customHeight="1">
      <c r="A65" s="12"/>
      <c r="B65" s="74" t="s">
        <v>45</v>
      </c>
      <c r="C65" s="336" t="s">
        <v>101</v>
      </c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74" t="s">
        <v>41</v>
      </c>
      <c r="X65" s="36">
        <v>593</v>
      </c>
      <c r="Y65" s="37">
        <v>11.23</v>
      </c>
      <c r="Z65" s="22">
        <f t="shared" si="7"/>
        <v>6659.39</v>
      </c>
    </row>
    <row r="66" spans="1:26" ht="14.25" customHeight="1">
      <c r="A66" s="12"/>
      <c r="B66" s="23">
        <v>72335</v>
      </c>
      <c r="C66" s="336" t="s">
        <v>102</v>
      </c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74" t="s">
        <v>12</v>
      </c>
      <c r="X66" s="36">
        <v>135</v>
      </c>
      <c r="Y66" s="37">
        <v>3.27</v>
      </c>
      <c r="Z66" s="22">
        <f t="shared" si="7"/>
        <v>441.45</v>
      </c>
    </row>
    <row r="67" spans="1:26" ht="31.5" customHeight="1">
      <c r="A67" s="12"/>
      <c r="B67" s="23">
        <v>83540</v>
      </c>
      <c r="C67" s="336" t="s">
        <v>103</v>
      </c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74" t="s">
        <v>12</v>
      </c>
      <c r="X67" s="36">
        <v>40</v>
      </c>
      <c r="Y67" s="37">
        <v>12.83</v>
      </c>
      <c r="Z67" s="22">
        <f t="shared" si="7"/>
        <v>513.20000000000005</v>
      </c>
    </row>
    <row r="68" spans="1:26" ht="30" customHeight="1">
      <c r="A68" s="12"/>
      <c r="B68" s="23">
        <v>83466</v>
      </c>
      <c r="C68" s="339" t="s">
        <v>104</v>
      </c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74" t="s">
        <v>12</v>
      </c>
      <c r="X68" s="36">
        <v>10</v>
      </c>
      <c r="Y68" s="37">
        <v>23.42</v>
      </c>
      <c r="Z68" s="22">
        <f t="shared" si="7"/>
        <v>234.2</v>
      </c>
    </row>
    <row r="69" spans="1:26" ht="30.75" customHeight="1">
      <c r="A69" s="12"/>
      <c r="B69" s="23">
        <v>72934</v>
      </c>
      <c r="C69" s="337" t="s">
        <v>105</v>
      </c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40" t="s">
        <v>41</v>
      </c>
      <c r="X69" s="36">
        <v>600</v>
      </c>
      <c r="Y69" s="37">
        <v>6.06</v>
      </c>
      <c r="Z69" s="22">
        <f t="shared" si="7"/>
        <v>3636</v>
      </c>
    </row>
    <row r="70" spans="1:26">
      <c r="A70" s="12"/>
      <c r="B70" s="74" t="s">
        <v>48</v>
      </c>
      <c r="C70" s="73" t="s">
        <v>47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115"/>
      <c r="Y70" s="99"/>
      <c r="Z70" s="22"/>
    </row>
    <row r="71" spans="1:26">
      <c r="A71" s="12"/>
      <c r="B71" s="21"/>
      <c r="C71" s="73" t="s">
        <v>49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21"/>
      <c r="X71" s="118"/>
      <c r="Y71" s="103"/>
      <c r="Z71" s="22"/>
    </row>
    <row r="72" spans="1:26">
      <c r="A72" s="12"/>
      <c r="B72" s="73"/>
      <c r="C72" s="74" t="s">
        <v>50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4" t="s">
        <v>22</v>
      </c>
      <c r="X72" s="36">
        <v>40</v>
      </c>
      <c r="Y72" s="37">
        <v>92.15</v>
      </c>
      <c r="Z72" s="22">
        <f>TRUNC(Y72*X72,2)</f>
        <v>3686</v>
      </c>
    </row>
    <row r="73" spans="1:26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14" t="s">
        <v>30</v>
      </c>
      <c r="Y73" s="99"/>
      <c r="Z73" s="25">
        <f>SUM(Z54:Z72)</f>
        <v>46993.339999999989</v>
      </c>
    </row>
    <row r="74" spans="1:26">
      <c r="A74" s="16"/>
      <c r="B74" s="17"/>
      <c r="C74" s="17"/>
      <c r="D74" s="17"/>
      <c r="E74" s="17"/>
      <c r="F74" s="17"/>
      <c r="G74" s="17" t="s">
        <v>51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12"/>
      <c r="Y74" s="97"/>
      <c r="Z74" s="18"/>
    </row>
    <row r="75" spans="1:26" ht="31.5" customHeight="1">
      <c r="A75" s="12"/>
      <c r="B75" s="23">
        <v>86889</v>
      </c>
      <c r="C75" s="337" t="s">
        <v>106</v>
      </c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20" t="s">
        <v>41</v>
      </c>
      <c r="X75" s="36">
        <v>21.29</v>
      </c>
      <c r="Y75" s="37">
        <v>225.33</v>
      </c>
      <c r="Z75" s="22">
        <f t="shared" ref="Z75:Z106" si="8">TRUNC(Y75*X75,2)</f>
        <v>4797.2700000000004</v>
      </c>
    </row>
    <row r="76" spans="1:26" ht="14.25" customHeight="1">
      <c r="A76" s="12"/>
      <c r="B76" s="23">
        <v>9535</v>
      </c>
      <c r="C76" s="344" t="s">
        <v>152</v>
      </c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29" t="s">
        <v>22</v>
      </c>
      <c r="X76" s="36">
        <v>26</v>
      </c>
      <c r="Y76" s="37">
        <v>68.150000000000006</v>
      </c>
      <c r="Z76" s="22">
        <f t="shared" si="8"/>
        <v>1771.9</v>
      </c>
    </row>
    <row r="77" spans="1:26" ht="14.25" customHeight="1">
      <c r="A77" s="12"/>
      <c r="B77" s="23" t="s">
        <v>154</v>
      </c>
      <c r="C77" s="344" t="s">
        <v>153</v>
      </c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29" t="s">
        <v>22</v>
      </c>
      <c r="X77" s="36">
        <v>4</v>
      </c>
      <c r="Y77" s="37">
        <v>103.78</v>
      </c>
      <c r="Z77" s="22">
        <f t="shared" si="8"/>
        <v>415.12</v>
      </c>
    </row>
    <row r="78" spans="1:26" ht="13.5" customHeight="1">
      <c r="A78" s="12"/>
      <c r="B78" s="23" t="s">
        <v>156</v>
      </c>
      <c r="C78" s="344" t="s">
        <v>155</v>
      </c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29" t="s">
        <v>22</v>
      </c>
      <c r="X78" s="36">
        <v>26</v>
      </c>
      <c r="Y78" s="37">
        <v>31.43</v>
      </c>
      <c r="Z78" s="22">
        <f t="shared" si="8"/>
        <v>817.18</v>
      </c>
    </row>
    <row r="79" spans="1:26" ht="30.75" customHeight="1">
      <c r="A79" s="12"/>
      <c r="B79" s="23">
        <v>86889</v>
      </c>
      <c r="C79" s="337" t="s">
        <v>107</v>
      </c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20" t="s">
        <v>41</v>
      </c>
      <c r="X79" s="36">
        <v>12.3</v>
      </c>
      <c r="Y79" s="37">
        <v>187.78</v>
      </c>
      <c r="Z79" s="22">
        <f t="shared" si="8"/>
        <v>2309.69</v>
      </c>
    </row>
    <row r="80" spans="1:26" ht="31.5" customHeight="1">
      <c r="A80" s="12"/>
      <c r="B80" s="23">
        <v>86889</v>
      </c>
      <c r="C80" s="337" t="s">
        <v>108</v>
      </c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20" t="s">
        <v>41</v>
      </c>
      <c r="X80" s="36">
        <v>5.23</v>
      </c>
      <c r="Y80" s="37">
        <v>169.01</v>
      </c>
      <c r="Z80" s="22">
        <f t="shared" si="8"/>
        <v>883.92</v>
      </c>
    </row>
    <row r="81" spans="1:26" ht="32.25" customHeight="1">
      <c r="A81" s="12"/>
      <c r="B81" s="40" t="s">
        <v>52</v>
      </c>
      <c r="C81" s="337" t="s">
        <v>109</v>
      </c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40" t="s">
        <v>36</v>
      </c>
      <c r="X81" s="36">
        <v>250</v>
      </c>
      <c r="Y81" s="37">
        <v>19.96</v>
      </c>
      <c r="Z81" s="22">
        <f t="shared" si="8"/>
        <v>4990</v>
      </c>
    </row>
    <row r="82" spans="1:26" ht="30" customHeight="1">
      <c r="A82" s="12"/>
      <c r="B82" s="40" t="s">
        <v>53</v>
      </c>
      <c r="C82" s="337" t="s">
        <v>110</v>
      </c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40" t="s">
        <v>36</v>
      </c>
      <c r="X82" s="36">
        <v>200</v>
      </c>
      <c r="Y82" s="37">
        <v>39.97</v>
      </c>
      <c r="Z82" s="22">
        <f t="shared" si="8"/>
        <v>7994</v>
      </c>
    </row>
    <row r="83" spans="1:26">
      <c r="A83" s="12"/>
      <c r="B83" s="23">
        <v>6021</v>
      </c>
      <c r="C83" s="335" t="s">
        <v>54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21"/>
      <c r="X83" s="115"/>
      <c r="Y83" s="99"/>
      <c r="Z83" s="22"/>
    </row>
    <row r="84" spans="1:26">
      <c r="A84" s="12"/>
      <c r="B84" s="13"/>
      <c r="C84" s="335" t="s">
        <v>55</v>
      </c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13"/>
      <c r="X84" s="118"/>
      <c r="Y84" s="99"/>
      <c r="Z84" s="22"/>
    </row>
    <row r="85" spans="1:26">
      <c r="A85" s="12"/>
      <c r="B85" s="21"/>
      <c r="C85" s="335" t="s">
        <v>56</v>
      </c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20" t="s">
        <v>57</v>
      </c>
      <c r="X85" s="36">
        <v>14</v>
      </c>
      <c r="Y85" s="37">
        <v>222.71</v>
      </c>
      <c r="Z85" s="22">
        <f t="shared" si="8"/>
        <v>3117.94</v>
      </c>
    </row>
    <row r="86" spans="1:26" ht="30.75" customHeight="1">
      <c r="A86" s="12"/>
      <c r="B86" s="23">
        <v>40729</v>
      </c>
      <c r="C86" s="337" t="s">
        <v>111</v>
      </c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27" t="s">
        <v>57</v>
      </c>
      <c r="X86" s="119">
        <v>26</v>
      </c>
      <c r="Y86" s="104">
        <v>193.46</v>
      </c>
      <c r="Z86" s="22">
        <f t="shared" si="8"/>
        <v>5029.96</v>
      </c>
    </row>
    <row r="87" spans="1:26">
      <c r="A87" s="12"/>
      <c r="B87" s="13" t="s">
        <v>58</v>
      </c>
      <c r="C87" s="335" t="s">
        <v>112</v>
      </c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20" t="s">
        <v>57</v>
      </c>
      <c r="X87" s="36">
        <v>14</v>
      </c>
      <c r="Y87" s="37">
        <v>23</v>
      </c>
      <c r="Z87" s="22">
        <f t="shared" si="8"/>
        <v>322</v>
      </c>
    </row>
    <row r="88" spans="1:26">
      <c r="A88" s="12"/>
      <c r="B88" s="23">
        <v>86936</v>
      </c>
      <c r="C88" s="335" t="s">
        <v>59</v>
      </c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26"/>
      <c r="X88" s="115"/>
      <c r="Y88" s="99"/>
      <c r="Z88" s="22"/>
    </row>
    <row r="89" spans="1:26">
      <c r="A89" s="12"/>
      <c r="B89" s="21"/>
      <c r="C89" s="335" t="s">
        <v>60</v>
      </c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26"/>
      <c r="X89" s="118"/>
      <c r="Y89" s="99"/>
      <c r="Z89" s="22"/>
    </row>
    <row r="90" spans="1:26">
      <c r="A90" s="12"/>
      <c r="B90" s="26"/>
      <c r="C90" s="335" t="s">
        <v>61</v>
      </c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29" t="s">
        <v>57</v>
      </c>
      <c r="X90" s="36">
        <v>2</v>
      </c>
      <c r="Y90" s="37">
        <v>237.41</v>
      </c>
      <c r="Z90" s="22">
        <f t="shared" si="8"/>
        <v>474.82</v>
      </c>
    </row>
    <row r="91" spans="1:26">
      <c r="A91" s="12"/>
      <c r="B91" s="26" t="s">
        <v>62</v>
      </c>
      <c r="C91" s="335" t="s">
        <v>63</v>
      </c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26"/>
      <c r="X91" s="115"/>
      <c r="Y91" s="99"/>
      <c r="Z91" s="22"/>
    </row>
    <row r="92" spans="1:26">
      <c r="A92" s="12"/>
      <c r="B92" s="29" t="s">
        <v>64</v>
      </c>
      <c r="C92" s="335" t="s">
        <v>113</v>
      </c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26"/>
      <c r="X92" s="118"/>
      <c r="Y92" s="99"/>
      <c r="Z92" s="22"/>
    </row>
    <row r="93" spans="1:26">
      <c r="A93" s="12"/>
      <c r="B93" s="26" t="s">
        <v>65</v>
      </c>
      <c r="C93" s="335" t="s">
        <v>66</v>
      </c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26"/>
      <c r="X93" s="115"/>
      <c r="Y93" s="99"/>
      <c r="Z93" s="22"/>
    </row>
    <row r="94" spans="1:26">
      <c r="A94" s="12"/>
      <c r="B94" s="26" t="s">
        <v>67</v>
      </c>
      <c r="C94" s="335" t="s">
        <v>68</v>
      </c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29" t="s">
        <v>57</v>
      </c>
      <c r="X94" s="36">
        <v>26</v>
      </c>
      <c r="Y94" s="37">
        <v>546.66999999999996</v>
      </c>
      <c r="Z94" s="22">
        <f t="shared" si="8"/>
        <v>14213.42</v>
      </c>
    </row>
    <row r="95" spans="1:26" s="3" customFormat="1" ht="30" customHeight="1">
      <c r="A95" s="12"/>
      <c r="B95" s="40" t="s">
        <v>69</v>
      </c>
      <c r="C95" s="336" t="s">
        <v>114</v>
      </c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28" t="s">
        <v>57</v>
      </c>
      <c r="X95" s="90">
        <v>200</v>
      </c>
      <c r="Y95" s="102">
        <v>36.33</v>
      </c>
      <c r="Z95" s="22">
        <f t="shared" si="8"/>
        <v>7266</v>
      </c>
    </row>
    <row r="96" spans="1:26" ht="15" customHeight="1">
      <c r="A96" s="12"/>
      <c r="B96" s="40" t="s">
        <v>70</v>
      </c>
      <c r="C96" s="336" t="s">
        <v>115</v>
      </c>
      <c r="D96" s="336"/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40" t="s">
        <v>57</v>
      </c>
      <c r="X96" s="36">
        <v>150</v>
      </c>
      <c r="Y96" s="37">
        <v>53.07</v>
      </c>
      <c r="Z96" s="22">
        <f t="shared" si="8"/>
        <v>7960.5</v>
      </c>
    </row>
    <row r="97" spans="1:26">
      <c r="A97" s="12"/>
      <c r="B97" s="23">
        <v>72292</v>
      </c>
      <c r="C97" s="335" t="s">
        <v>71</v>
      </c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26"/>
      <c r="X97" s="118"/>
      <c r="Y97" s="99"/>
      <c r="Z97" s="22"/>
    </row>
    <row r="98" spans="1:26">
      <c r="A98" s="12"/>
      <c r="B98" s="21"/>
      <c r="C98" s="331" t="s">
        <v>64</v>
      </c>
      <c r="D98" s="331"/>
      <c r="E98" s="331"/>
      <c r="F98" s="331"/>
      <c r="G98" s="331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29" t="s">
        <v>57</v>
      </c>
      <c r="X98" s="36">
        <v>8</v>
      </c>
      <c r="Y98" s="37">
        <v>48.81</v>
      </c>
      <c r="Z98" s="22">
        <f t="shared" si="8"/>
        <v>390.48</v>
      </c>
    </row>
    <row r="99" spans="1:26">
      <c r="A99" s="12"/>
      <c r="B99" s="40" t="s">
        <v>73</v>
      </c>
      <c r="C99" s="331" t="s">
        <v>116</v>
      </c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9"/>
      <c r="X99" s="115"/>
      <c r="Y99" s="99"/>
      <c r="Z99" s="22"/>
    </row>
    <row r="100" spans="1:26">
      <c r="A100" s="12"/>
      <c r="B100" s="39"/>
      <c r="C100" s="39" t="s">
        <v>72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118"/>
      <c r="Y100" s="99"/>
      <c r="Z100" s="22"/>
    </row>
    <row r="101" spans="1:26">
      <c r="A101" s="12"/>
      <c r="B101" s="21"/>
      <c r="C101" s="39" t="s">
        <v>74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40" t="s">
        <v>57</v>
      </c>
      <c r="X101" s="36">
        <v>16</v>
      </c>
      <c r="Y101" s="37">
        <v>154.1</v>
      </c>
      <c r="Z101" s="22">
        <f t="shared" si="8"/>
        <v>2465.6</v>
      </c>
    </row>
    <row r="102" spans="1:26">
      <c r="A102" s="12"/>
      <c r="B102" s="29" t="s">
        <v>76</v>
      </c>
      <c r="C102" s="26" t="s">
        <v>75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115"/>
      <c r="Y102" s="99"/>
      <c r="Z102" s="22"/>
    </row>
    <row r="103" spans="1:26">
      <c r="A103" s="12"/>
      <c r="B103" s="21"/>
      <c r="C103" s="26" t="s">
        <v>77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9" t="s">
        <v>57</v>
      </c>
      <c r="X103" s="36">
        <v>26</v>
      </c>
      <c r="Y103" s="37">
        <v>127.75</v>
      </c>
      <c r="Z103" s="22">
        <f t="shared" si="8"/>
        <v>3321.5</v>
      </c>
    </row>
    <row r="104" spans="1:26">
      <c r="A104" s="12"/>
      <c r="B104" s="29" t="s">
        <v>80</v>
      </c>
      <c r="C104" s="335" t="s">
        <v>78</v>
      </c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26"/>
      <c r="X104" s="115"/>
      <c r="Y104" s="99"/>
      <c r="Z104" s="22"/>
    </row>
    <row r="105" spans="1:26">
      <c r="A105" s="12"/>
      <c r="B105" s="26"/>
      <c r="C105" s="335" t="s">
        <v>79</v>
      </c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26"/>
      <c r="X105" s="115"/>
      <c r="Y105" s="99"/>
      <c r="Z105" s="22"/>
    </row>
    <row r="106" spans="1:26">
      <c r="A106" s="12"/>
      <c r="B106" s="21"/>
      <c r="C106" s="335" t="s">
        <v>81</v>
      </c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29" t="s">
        <v>57</v>
      </c>
      <c r="X106" s="36">
        <v>20</v>
      </c>
      <c r="Y106" s="37">
        <v>75.27</v>
      </c>
      <c r="Z106" s="22">
        <f t="shared" si="8"/>
        <v>1505.4</v>
      </c>
    </row>
    <row r="107" spans="1:26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14" t="s">
        <v>30</v>
      </c>
      <c r="Y107" s="99"/>
      <c r="Z107" s="25">
        <f>SUM(Z75:Z106)</f>
        <v>70046.7</v>
      </c>
    </row>
    <row r="108" spans="1:26">
      <c r="A108" s="16"/>
      <c r="B108" s="17"/>
      <c r="C108" s="17"/>
      <c r="D108" s="17"/>
      <c r="E108" s="17" t="s">
        <v>82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12"/>
      <c r="Y108" s="97"/>
      <c r="Z108" s="18"/>
    </row>
    <row r="109" spans="1:26">
      <c r="A109" s="12"/>
      <c r="B109" s="29" t="s">
        <v>83</v>
      </c>
      <c r="C109" s="335" t="s">
        <v>84</v>
      </c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26"/>
      <c r="W109" s="29" t="s">
        <v>16</v>
      </c>
      <c r="X109" s="36">
        <v>570.17999999999995</v>
      </c>
      <c r="Y109" s="37">
        <v>15.58</v>
      </c>
      <c r="Z109" s="22">
        <f t="shared" ref="Z109:Z114" si="9">TRUNC(Y109*X109,2)</f>
        <v>8883.4</v>
      </c>
    </row>
    <row r="110" spans="1:26" ht="27" customHeight="1">
      <c r="A110" s="12"/>
      <c r="B110" s="27" t="s">
        <v>158</v>
      </c>
      <c r="C110" s="341" t="s">
        <v>159</v>
      </c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29" t="s">
        <v>16</v>
      </c>
      <c r="X110" s="36">
        <v>236.94</v>
      </c>
      <c r="Y110" s="37">
        <v>75.760000000000005</v>
      </c>
      <c r="Z110" s="22">
        <f t="shared" si="9"/>
        <v>17950.57</v>
      </c>
    </row>
    <row r="111" spans="1:26" ht="15.75" customHeight="1">
      <c r="A111" s="12"/>
      <c r="B111" s="27">
        <v>85180</v>
      </c>
      <c r="C111" s="343" t="s">
        <v>160</v>
      </c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29" t="s">
        <v>16</v>
      </c>
      <c r="X111" s="36">
        <v>35.89</v>
      </c>
      <c r="Y111" s="37">
        <v>15.85</v>
      </c>
      <c r="Z111" s="22">
        <f t="shared" si="9"/>
        <v>568.85</v>
      </c>
    </row>
    <row r="112" spans="1:26">
      <c r="A112" s="12"/>
      <c r="B112" s="29">
        <v>84862</v>
      </c>
      <c r="C112" s="344" t="s">
        <v>157</v>
      </c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29" t="s">
        <v>36</v>
      </c>
      <c r="X112" s="36">
        <v>44.47</v>
      </c>
      <c r="Y112" s="37">
        <v>207.88</v>
      </c>
      <c r="Z112" s="22">
        <f t="shared" si="9"/>
        <v>9244.42</v>
      </c>
    </row>
    <row r="113" spans="1:26" ht="15.75">
      <c r="A113" s="12"/>
      <c r="B113" s="29" t="s">
        <v>148</v>
      </c>
      <c r="C113" s="345" t="s">
        <v>149</v>
      </c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29" t="s">
        <v>16</v>
      </c>
      <c r="X113" s="36">
        <v>189.04</v>
      </c>
      <c r="Y113" s="37">
        <v>340.2</v>
      </c>
      <c r="Z113" s="22">
        <f t="shared" si="9"/>
        <v>64311.4</v>
      </c>
    </row>
    <row r="114" spans="1:26" ht="31.5" customHeight="1">
      <c r="A114" s="12"/>
      <c r="B114" s="29" t="s">
        <v>85</v>
      </c>
      <c r="C114" s="336" t="s">
        <v>117</v>
      </c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28" t="s">
        <v>16</v>
      </c>
      <c r="X114" s="90">
        <v>570.17999999999995</v>
      </c>
      <c r="Y114" s="102">
        <v>42.25</v>
      </c>
      <c r="Z114" s="22">
        <f t="shared" si="9"/>
        <v>24090.1</v>
      </c>
    </row>
    <row r="115" spans="1:26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14" t="s">
        <v>30</v>
      </c>
      <c r="Y115" s="99"/>
      <c r="Z115" s="25">
        <f>SUM(Z109:Z114)</f>
        <v>125048.73999999999</v>
      </c>
    </row>
    <row r="116" spans="1:26" ht="15.75" thickBot="1">
      <c r="A116" s="30"/>
      <c r="B116" s="31"/>
      <c r="C116" s="31" t="s">
        <v>86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120"/>
      <c r="Y116" s="105"/>
      <c r="Z116" s="32">
        <f>SUM(Z13,Z19,Z23,Z28,Z35,Z41,Z47,Z52,Z73,Z107,Z115)</f>
        <v>499955.04</v>
      </c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121"/>
      <c r="Y117" s="106"/>
      <c r="Z117" s="3"/>
    </row>
  </sheetData>
  <mergeCells count="74">
    <mergeCell ref="C39:V39"/>
    <mergeCell ref="A20:V20"/>
    <mergeCell ref="C21:V21"/>
    <mergeCell ref="C22:V22"/>
    <mergeCell ref="C38:V38"/>
    <mergeCell ref="C114:V114"/>
    <mergeCell ref="C111:V111"/>
    <mergeCell ref="C27:V27"/>
    <mergeCell ref="C10:V10"/>
    <mergeCell ref="C109:U109"/>
    <mergeCell ref="C61:V61"/>
    <mergeCell ref="C113:V113"/>
    <mergeCell ref="C98:V98"/>
    <mergeCell ref="C97:V97"/>
    <mergeCell ref="C104:V104"/>
    <mergeCell ref="C105:V105"/>
    <mergeCell ref="C106:V106"/>
    <mergeCell ref="C76:V76"/>
    <mergeCell ref="C77:V77"/>
    <mergeCell ref="C78:V78"/>
    <mergeCell ref="C112:V112"/>
    <mergeCell ref="C110:V110"/>
    <mergeCell ref="C11:V11"/>
    <mergeCell ref="C9:V9"/>
    <mergeCell ref="C57:V57"/>
    <mergeCell ref="C56:V56"/>
    <mergeCell ref="C55:V55"/>
    <mergeCell ref="C85:V85"/>
    <mergeCell ref="C84:V84"/>
    <mergeCell ref="C83:V83"/>
    <mergeCell ref="C86:V86"/>
    <mergeCell ref="C69:V69"/>
    <mergeCell ref="C75:V75"/>
    <mergeCell ref="C79:V79"/>
    <mergeCell ref="C80:V80"/>
    <mergeCell ref="C81:V81"/>
    <mergeCell ref="C82:V82"/>
    <mergeCell ref="C67:V67"/>
    <mergeCell ref="C68:V68"/>
    <mergeCell ref="C58:V58"/>
    <mergeCell ref="C59:V59"/>
    <mergeCell ref="C60:V60"/>
    <mergeCell ref="C46:V46"/>
    <mergeCell ref="C49:V49"/>
    <mergeCell ref="C96:V96"/>
    <mergeCell ref="C17:V17"/>
    <mergeCell ref="C18:V18"/>
    <mergeCell ref="C37:V37"/>
    <mergeCell ref="C33:V33"/>
    <mergeCell ref="C34:V34"/>
    <mergeCell ref="C50:V50"/>
    <mergeCell ref="C51:V51"/>
    <mergeCell ref="C54:V54"/>
    <mergeCell ref="C62:V62"/>
    <mergeCell ref="C63:V63"/>
    <mergeCell ref="C64:V64"/>
    <mergeCell ref="C65:V65"/>
    <mergeCell ref="C66:V66"/>
    <mergeCell ref="C99:V99"/>
    <mergeCell ref="C7:U7"/>
    <mergeCell ref="W2:Z2"/>
    <mergeCell ref="C94:V94"/>
    <mergeCell ref="C93:V93"/>
    <mergeCell ref="C92:V92"/>
    <mergeCell ref="C91:V91"/>
    <mergeCell ref="C95:V95"/>
    <mergeCell ref="C88:V88"/>
    <mergeCell ref="C89:V89"/>
    <mergeCell ref="C87:V87"/>
    <mergeCell ref="C90:V90"/>
    <mergeCell ref="C15:V15"/>
    <mergeCell ref="C16:V16"/>
    <mergeCell ref="C40:V40"/>
    <mergeCell ref="C44:V44"/>
  </mergeCells>
  <phoneticPr fontId="1" type="noConversion"/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7"/>
  <sheetViews>
    <sheetView workbookViewId="0">
      <selection activeCell="C10" sqref="C10"/>
    </sheetView>
  </sheetViews>
  <sheetFormatPr defaultRowHeight="15"/>
  <cols>
    <col min="1" max="1" width="9.140625" style="42"/>
    <col min="2" max="2" width="13.140625" style="42" bestFit="1" customWidth="1"/>
    <col min="3" max="3" width="33.140625" style="42" customWidth="1"/>
    <col min="4" max="4" width="9.140625" style="42"/>
    <col min="5" max="5" width="7.42578125" style="42" customWidth="1"/>
    <col min="6" max="6" width="9.140625" style="42"/>
    <col min="7" max="7" width="19.28515625" style="42" customWidth="1"/>
    <col min="8" max="8" width="9.140625" style="42"/>
    <col min="9" max="9" width="16.7109375" style="42" customWidth="1"/>
    <col min="10" max="257" width="9.140625" style="42"/>
    <col min="258" max="258" width="10.5703125" style="42" customWidth="1"/>
    <col min="259" max="259" width="24" style="42" customWidth="1"/>
    <col min="260" max="260" width="9.140625" style="42"/>
    <col min="261" max="261" width="7.42578125" style="42" customWidth="1"/>
    <col min="262" max="262" width="9.140625" style="42"/>
    <col min="263" max="263" width="19.28515625" style="42" customWidth="1"/>
    <col min="264" max="264" width="9.140625" style="42"/>
    <col min="265" max="265" width="16.7109375" style="42" customWidth="1"/>
    <col min="266" max="513" width="9.140625" style="42"/>
    <col min="514" max="514" width="10.5703125" style="42" customWidth="1"/>
    <col min="515" max="515" width="24" style="42" customWidth="1"/>
    <col min="516" max="516" width="9.140625" style="42"/>
    <col min="517" max="517" width="7.42578125" style="42" customWidth="1"/>
    <col min="518" max="518" width="9.140625" style="42"/>
    <col min="519" max="519" width="19.28515625" style="42" customWidth="1"/>
    <col min="520" max="520" width="9.140625" style="42"/>
    <col min="521" max="521" width="16.7109375" style="42" customWidth="1"/>
    <col min="522" max="769" width="9.140625" style="42"/>
    <col min="770" max="770" width="10.5703125" style="42" customWidth="1"/>
    <col min="771" max="771" width="24" style="42" customWidth="1"/>
    <col min="772" max="772" width="9.140625" style="42"/>
    <col min="773" max="773" width="7.42578125" style="42" customWidth="1"/>
    <col min="774" max="774" width="9.140625" style="42"/>
    <col min="775" max="775" width="19.28515625" style="42" customWidth="1"/>
    <col min="776" max="776" width="9.140625" style="42"/>
    <col min="777" max="777" width="16.7109375" style="42" customWidth="1"/>
    <col min="778" max="1025" width="9.140625" style="42"/>
    <col min="1026" max="1026" width="10.5703125" style="42" customWidth="1"/>
    <col min="1027" max="1027" width="24" style="42" customWidth="1"/>
    <col min="1028" max="1028" width="9.140625" style="42"/>
    <col min="1029" max="1029" width="7.42578125" style="42" customWidth="1"/>
    <col min="1030" max="1030" width="9.140625" style="42"/>
    <col min="1031" max="1031" width="19.28515625" style="42" customWidth="1"/>
    <col min="1032" max="1032" width="9.140625" style="42"/>
    <col min="1033" max="1033" width="16.7109375" style="42" customWidth="1"/>
    <col min="1034" max="1281" width="9.140625" style="42"/>
    <col min="1282" max="1282" width="10.5703125" style="42" customWidth="1"/>
    <col min="1283" max="1283" width="24" style="42" customWidth="1"/>
    <col min="1284" max="1284" width="9.140625" style="42"/>
    <col min="1285" max="1285" width="7.42578125" style="42" customWidth="1"/>
    <col min="1286" max="1286" width="9.140625" style="42"/>
    <col min="1287" max="1287" width="19.28515625" style="42" customWidth="1"/>
    <col min="1288" max="1288" width="9.140625" style="42"/>
    <col min="1289" max="1289" width="16.7109375" style="42" customWidth="1"/>
    <col min="1290" max="1537" width="9.140625" style="42"/>
    <col min="1538" max="1538" width="10.5703125" style="42" customWidth="1"/>
    <col min="1539" max="1539" width="24" style="42" customWidth="1"/>
    <col min="1540" max="1540" width="9.140625" style="42"/>
    <col min="1541" max="1541" width="7.42578125" style="42" customWidth="1"/>
    <col min="1542" max="1542" width="9.140625" style="42"/>
    <col min="1543" max="1543" width="19.28515625" style="42" customWidth="1"/>
    <col min="1544" max="1544" width="9.140625" style="42"/>
    <col min="1545" max="1545" width="16.7109375" style="42" customWidth="1"/>
    <col min="1546" max="1793" width="9.140625" style="42"/>
    <col min="1794" max="1794" width="10.5703125" style="42" customWidth="1"/>
    <col min="1795" max="1795" width="24" style="42" customWidth="1"/>
    <col min="1796" max="1796" width="9.140625" style="42"/>
    <col min="1797" max="1797" width="7.42578125" style="42" customWidth="1"/>
    <col min="1798" max="1798" width="9.140625" style="42"/>
    <col min="1799" max="1799" width="19.28515625" style="42" customWidth="1"/>
    <col min="1800" max="1800" width="9.140625" style="42"/>
    <col min="1801" max="1801" width="16.7109375" style="42" customWidth="1"/>
    <col min="1802" max="2049" width="9.140625" style="42"/>
    <col min="2050" max="2050" width="10.5703125" style="42" customWidth="1"/>
    <col min="2051" max="2051" width="24" style="42" customWidth="1"/>
    <col min="2052" max="2052" width="9.140625" style="42"/>
    <col min="2053" max="2053" width="7.42578125" style="42" customWidth="1"/>
    <col min="2054" max="2054" width="9.140625" style="42"/>
    <col min="2055" max="2055" width="19.28515625" style="42" customWidth="1"/>
    <col min="2056" max="2056" width="9.140625" style="42"/>
    <col min="2057" max="2057" width="16.7109375" style="42" customWidth="1"/>
    <col min="2058" max="2305" width="9.140625" style="42"/>
    <col min="2306" max="2306" width="10.5703125" style="42" customWidth="1"/>
    <col min="2307" max="2307" width="24" style="42" customWidth="1"/>
    <col min="2308" max="2308" width="9.140625" style="42"/>
    <col min="2309" max="2309" width="7.42578125" style="42" customWidth="1"/>
    <col min="2310" max="2310" width="9.140625" style="42"/>
    <col min="2311" max="2311" width="19.28515625" style="42" customWidth="1"/>
    <col min="2312" max="2312" width="9.140625" style="42"/>
    <col min="2313" max="2313" width="16.7109375" style="42" customWidth="1"/>
    <col min="2314" max="2561" width="9.140625" style="42"/>
    <col min="2562" max="2562" width="10.5703125" style="42" customWidth="1"/>
    <col min="2563" max="2563" width="24" style="42" customWidth="1"/>
    <col min="2564" max="2564" width="9.140625" style="42"/>
    <col min="2565" max="2565" width="7.42578125" style="42" customWidth="1"/>
    <col min="2566" max="2566" width="9.140625" style="42"/>
    <col min="2567" max="2567" width="19.28515625" style="42" customWidth="1"/>
    <col min="2568" max="2568" width="9.140625" style="42"/>
    <col min="2569" max="2569" width="16.7109375" style="42" customWidth="1"/>
    <col min="2570" max="2817" width="9.140625" style="42"/>
    <col min="2818" max="2818" width="10.5703125" style="42" customWidth="1"/>
    <col min="2819" max="2819" width="24" style="42" customWidth="1"/>
    <col min="2820" max="2820" width="9.140625" style="42"/>
    <col min="2821" max="2821" width="7.42578125" style="42" customWidth="1"/>
    <col min="2822" max="2822" width="9.140625" style="42"/>
    <col min="2823" max="2823" width="19.28515625" style="42" customWidth="1"/>
    <col min="2824" max="2824" width="9.140625" style="42"/>
    <col min="2825" max="2825" width="16.7109375" style="42" customWidth="1"/>
    <col min="2826" max="3073" width="9.140625" style="42"/>
    <col min="3074" max="3074" width="10.5703125" style="42" customWidth="1"/>
    <col min="3075" max="3075" width="24" style="42" customWidth="1"/>
    <col min="3076" max="3076" width="9.140625" style="42"/>
    <col min="3077" max="3077" width="7.42578125" style="42" customWidth="1"/>
    <col min="3078" max="3078" width="9.140625" style="42"/>
    <col min="3079" max="3079" width="19.28515625" style="42" customWidth="1"/>
    <col min="3080" max="3080" width="9.140625" style="42"/>
    <col min="3081" max="3081" width="16.7109375" style="42" customWidth="1"/>
    <col min="3082" max="3329" width="9.140625" style="42"/>
    <col min="3330" max="3330" width="10.5703125" style="42" customWidth="1"/>
    <col min="3331" max="3331" width="24" style="42" customWidth="1"/>
    <col min="3332" max="3332" width="9.140625" style="42"/>
    <col min="3333" max="3333" width="7.42578125" style="42" customWidth="1"/>
    <col min="3334" max="3334" width="9.140625" style="42"/>
    <col min="3335" max="3335" width="19.28515625" style="42" customWidth="1"/>
    <col min="3336" max="3336" width="9.140625" style="42"/>
    <col min="3337" max="3337" width="16.7109375" style="42" customWidth="1"/>
    <col min="3338" max="3585" width="9.140625" style="42"/>
    <col min="3586" max="3586" width="10.5703125" style="42" customWidth="1"/>
    <col min="3587" max="3587" width="24" style="42" customWidth="1"/>
    <col min="3588" max="3588" width="9.140625" style="42"/>
    <col min="3589" max="3589" width="7.42578125" style="42" customWidth="1"/>
    <col min="3590" max="3590" width="9.140625" style="42"/>
    <col min="3591" max="3591" width="19.28515625" style="42" customWidth="1"/>
    <col min="3592" max="3592" width="9.140625" style="42"/>
    <col min="3593" max="3593" width="16.7109375" style="42" customWidth="1"/>
    <col min="3594" max="3841" width="9.140625" style="42"/>
    <col min="3842" max="3842" width="10.5703125" style="42" customWidth="1"/>
    <col min="3843" max="3843" width="24" style="42" customWidth="1"/>
    <col min="3844" max="3844" width="9.140625" style="42"/>
    <col min="3845" max="3845" width="7.42578125" style="42" customWidth="1"/>
    <col min="3846" max="3846" width="9.140625" style="42"/>
    <col min="3847" max="3847" width="19.28515625" style="42" customWidth="1"/>
    <col min="3848" max="3848" width="9.140625" style="42"/>
    <col min="3849" max="3849" width="16.7109375" style="42" customWidth="1"/>
    <col min="3850" max="4097" width="9.140625" style="42"/>
    <col min="4098" max="4098" width="10.5703125" style="42" customWidth="1"/>
    <col min="4099" max="4099" width="24" style="42" customWidth="1"/>
    <col min="4100" max="4100" width="9.140625" style="42"/>
    <col min="4101" max="4101" width="7.42578125" style="42" customWidth="1"/>
    <col min="4102" max="4102" width="9.140625" style="42"/>
    <col min="4103" max="4103" width="19.28515625" style="42" customWidth="1"/>
    <col min="4104" max="4104" width="9.140625" style="42"/>
    <col min="4105" max="4105" width="16.7109375" style="42" customWidth="1"/>
    <col min="4106" max="4353" width="9.140625" style="42"/>
    <col min="4354" max="4354" width="10.5703125" style="42" customWidth="1"/>
    <col min="4355" max="4355" width="24" style="42" customWidth="1"/>
    <col min="4356" max="4356" width="9.140625" style="42"/>
    <col min="4357" max="4357" width="7.42578125" style="42" customWidth="1"/>
    <col min="4358" max="4358" width="9.140625" style="42"/>
    <col min="4359" max="4359" width="19.28515625" style="42" customWidth="1"/>
    <col min="4360" max="4360" width="9.140625" style="42"/>
    <col min="4361" max="4361" width="16.7109375" style="42" customWidth="1"/>
    <col min="4362" max="4609" width="9.140625" style="42"/>
    <col min="4610" max="4610" width="10.5703125" style="42" customWidth="1"/>
    <col min="4611" max="4611" width="24" style="42" customWidth="1"/>
    <col min="4612" max="4612" width="9.140625" style="42"/>
    <col min="4613" max="4613" width="7.42578125" style="42" customWidth="1"/>
    <col min="4614" max="4614" width="9.140625" style="42"/>
    <col min="4615" max="4615" width="19.28515625" style="42" customWidth="1"/>
    <col min="4616" max="4616" width="9.140625" style="42"/>
    <col min="4617" max="4617" width="16.7109375" style="42" customWidth="1"/>
    <col min="4618" max="4865" width="9.140625" style="42"/>
    <col min="4866" max="4866" width="10.5703125" style="42" customWidth="1"/>
    <col min="4867" max="4867" width="24" style="42" customWidth="1"/>
    <col min="4868" max="4868" width="9.140625" style="42"/>
    <col min="4869" max="4869" width="7.42578125" style="42" customWidth="1"/>
    <col min="4870" max="4870" width="9.140625" style="42"/>
    <col min="4871" max="4871" width="19.28515625" style="42" customWidth="1"/>
    <col min="4872" max="4872" width="9.140625" style="42"/>
    <col min="4873" max="4873" width="16.7109375" style="42" customWidth="1"/>
    <col min="4874" max="5121" width="9.140625" style="42"/>
    <col min="5122" max="5122" width="10.5703125" style="42" customWidth="1"/>
    <col min="5123" max="5123" width="24" style="42" customWidth="1"/>
    <col min="5124" max="5124" width="9.140625" style="42"/>
    <col min="5125" max="5125" width="7.42578125" style="42" customWidth="1"/>
    <col min="5126" max="5126" width="9.140625" style="42"/>
    <col min="5127" max="5127" width="19.28515625" style="42" customWidth="1"/>
    <col min="5128" max="5128" width="9.140625" style="42"/>
    <col min="5129" max="5129" width="16.7109375" style="42" customWidth="1"/>
    <col min="5130" max="5377" width="9.140625" style="42"/>
    <col min="5378" max="5378" width="10.5703125" style="42" customWidth="1"/>
    <col min="5379" max="5379" width="24" style="42" customWidth="1"/>
    <col min="5380" max="5380" width="9.140625" style="42"/>
    <col min="5381" max="5381" width="7.42578125" style="42" customWidth="1"/>
    <col min="5382" max="5382" width="9.140625" style="42"/>
    <col min="5383" max="5383" width="19.28515625" style="42" customWidth="1"/>
    <col min="5384" max="5384" width="9.140625" style="42"/>
    <col min="5385" max="5385" width="16.7109375" style="42" customWidth="1"/>
    <col min="5386" max="5633" width="9.140625" style="42"/>
    <col min="5634" max="5634" width="10.5703125" style="42" customWidth="1"/>
    <col min="5635" max="5635" width="24" style="42" customWidth="1"/>
    <col min="5636" max="5636" width="9.140625" style="42"/>
    <col min="5637" max="5637" width="7.42578125" style="42" customWidth="1"/>
    <col min="5638" max="5638" width="9.140625" style="42"/>
    <col min="5639" max="5639" width="19.28515625" style="42" customWidth="1"/>
    <col min="5640" max="5640" width="9.140625" style="42"/>
    <col min="5641" max="5641" width="16.7109375" style="42" customWidth="1"/>
    <col min="5642" max="5889" width="9.140625" style="42"/>
    <col min="5890" max="5890" width="10.5703125" style="42" customWidth="1"/>
    <col min="5891" max="5891" width="24" style="42" customWidth="1"/>
    <col min="5892" max="5892" width="9.140625" style="42"/>
    <col min="5893" max="5893" width="7.42578125" style="42" customWidth="1"/>
    <col min="5894" max="5894" width="9.140625" style="42"/>
    <col min="5895" max="5895" width="19.28515625" style="42" customWidth="1"/>
    <col min="5896" max="5896" width="9.140625" style="42"/>
    <col min="5897" max="5897" width="16.7109375" style="42" customWidth="1"/>
    <col min="5898" max="6145" width="9.140625" style="42"/>
    <col min="6146" max="6146" width="10.5703125" style="42" customWidth="1"/>
    <col min="6147" max="6147" width="24" style="42" customWidth="1"/>
    <col min="6148" max="6148" width="9.140625" style="42"/>
    <col min="6149" max="6149" width="7.42578125" style="42" customWidth="1"/>
    <col min="6150" max="6150" width="9.140625" style="42"/>
    <col min="6151" max="6151" width="19.28515625" style="42" customWidth="1"/>
    <col min="6152" max="6152" width="9.140625" style="42"/>
    <col min="6153" max="6153" width="16.7109375" style="42" customWidth="1"/>
    <col min="6154" max="6401" width="9.140625" style="42"/>
    <col min="6402" max="6402" width="10.5703125" style="42" customWidth="1"/>
    <col min="6403" max="6403" width="24" style="42" customWidth="1"/>
    <col min="6404" max="6404" width="9.140625" style="42"/>
    <col min="6405" max="6405" width="7.42578125" style="42" customWidth="1"/>
    <col min="6406" max="6406" width="9.140625" style="42"/>
    <col min="6407" max="6407" width="19.28515625" style="42" customWidth="1"/>
    <col min="6408" max="6408" width="9.140625" style="42"/>
    <col min="6409" max="6409" width="16.7109375" style="42" customWidth="1"/>
    <col min="6410" max="6657" width="9.140625" style="42"/>
    <col min="6658" max="6658" width="10.5703125" style="42" customWidth="1"/>
    <col min="6659" max="6659" width="24" style="42" customWidth="1"/>
    <col min="6660" max="6660" width="9.140625" style="42"/>
    <col min="6661" max="6661" width="7.42578125" style="42" customWidth="1"/>
    <col min="6662" max="6662" width="9.140625" style="42"/>
    <col min="6663" max="6663" width="19.28515625" style="42" customWidth="1"/>
    <col min="6664" max="6664" width="9.140625" style="42"/>
    <col min="6665" max="6665" width="16.7109375" style="42" customWidth="1"/>
    <col min="6666" max="6913" width="9.140625" style="42"/>
    <col min="6914" max="6914" width="10.5703125" style="42" customWidth="1"/>
    <col min="6915" max="6915" width="24" style="42" customWidth="1"/>
    <col min="6916" max="6916" width="9.140625" style="42"/>
    <col min="6917" max="6917" width="7.42578125" style="42" customWidth="1"/>
    <col min="6918" max="6918" width="9.140625" style="42"/>
    <col min="6919" max="6919" width="19.28515625" style="42" customWidth="1"/>
    <col min="6920" max="6920" width="9.140625" style="42"/>
    <col min="6921" max="6921" width="16.7109375" style="42" customWidth="1"/>
    <col min="6922" max="7169" width="9.140625" style="42"/>
    <col min="7170" max="7170" width="10.5703125" style="42" customWidth="1"/>
    <col min="7171" max="7171" width="24" style="42" customWidth="1"/>
    <col min="7172" max="7172" width="9.140625" style="42"/>
    <col min="7173" max="7173" width="7.42578125" style="42" customWidth="1"/>
    <col min="7174" max="7174" width="9.140625" style="42"/>
    <col min="7175" max="7175" width="19.28515625" style="42" customWidth="1"/>
    <col min="7176" max="7176" width="9.140625" style="42"/>
    <col min="7177" max="7177" width="16.7109375" style="42" customWidth="1"/>
    <col min="7178" max="7425" width="9.140625" style="42"/>
    <col min="7426" max="7426" width="10.5703125" style="42" customWidth="1"/>
    <col min="7427" max="7427" width="24" style="42" customWidth="1"/>
    <col min="7428" max="7428" width="9.140625" style="42"/>
    <col min="7429" max="7429" width="7.42578125" style="42" customWidth="1"/>
    <col min="7430" max="7430" width="9.140625" style="42"/>
    <col min="7431" max="7431" width="19.28515625" style="42" customWidth="1"/>
    <col min="7432" max="7432" width="9.140625" style="42"/>
    <col min="7433" max="7433" width="16.7109375" style="42" customWidth="1"/>
    <col min="7434" max="7681" width="9.140625" style="42"/>
    <col min="7682" max="7682" width="10.5703125" style="42" customWidth="1"/>
    <col min="7683" max="7683" width="24" style="42" customWidth="1"/>
    <col min="7684" max="7684" width="9.140625" style="42"/>
    <col min="7685" max="7685" width="7.42578125" style="42" customWidth="1"/>
    <col min="7686" max="7686" width="9.140625" style="42"/>
    <col min="7687" max="7687" width="19.28515625" style="42" customWidth="1"/>
    <col min="7688" max="7688" width="9.140625" style="42"/>
    <col min="7689" max="7689" width="16.7109375" style="42" customWidth="1"/>
    <col min="7690" max="7937" width="9.140625" style="42"/>
    <col min="7938" max="7938" width="10.5703125" style="42" customWidth="1"/>
    <col min="7939" max="7939" width="24" style="42" customWidth="1"/>
    <col min="7940" max="7940" width="9.140625" style="42"/>
    <col min="7941" max="7941" width="7.42578125" style="42" customWidth="1"/>
    <col min="7942" max="7942" width="9.140625" style="42"/>
    <col min="7943" max="7943" width="19.28515625" style="42" customWidth="1"/>
    <col min="7944" max="7944" width="9.140625" style="42"/>
    <col min="7945" max="7945" width="16.7109375" style="42" customWidth="1"/>
    <col min="7946" max="8193" width="9.140625" style="42"/>
    <col min="8194" max="8194" width="10.5703125" style="42" customWidth="1"/>
    <col min="8195" max="8195" width="24" style="42" customWidth="1"/>
    <col min="8196" max="8196" width="9.140625" style="42"/>
    <col min="8197" max="8197" width="7.42578125" style="42" customWidth="1"/>
    <col min="8198" max="8198" width="9.140625" style="42"/>
    <col min="8199" max="8199" width="19.28515625" style="42" customWidth="1"/>
    <col min="8200" max="8200" width="9.140625" style="42"/>
    <col min="8201" max="8201" width="16.7109375" style="42" customWidth="1"/>
    <col min="8202" max="8449" width="9.140625" style="42"/>
    <col min="8450" max="8450" width="10.5703125" style="42" customWidth="1"/>
    <col min="8451" max="8451" width="24" style="42" customWidth="1"/>
    <col min="8452" max="8452" width="9.140625" style="42"/>
    <col min="8453" max="8453" width="7.42578125" style="42" customWidth="1"/>
    <col min="8454" max="8454" width="9.140625" style="42"/>
    <col min="8455" max="8455" width="19.28515625" style="42" customWidth="1"/>
    <col min="8456" max="8456" width="9.140625" style="42"/>
    <col min="8457" max="8457" width="16.7109375" style="42" customWidth="1"/>
    <col min="8458" max="8705" width="9.140625" style="42"/>
    <col min="8706" max="8706" width="10.5703125" style="42" customWidth="1"/>
    <col min="8707" max="8707" width="24" style="42" customWidth="1"/>
    <col min="8708" max="8708" width="9.140625" style="42"/>
    <col min="8709" max="8709" width="7.42578125" style="42" customWidth="1"/>
    <col min="8710" max="8710" width="9.140625" style="42"/>
    <col min="8711" max="8711" width="19.28515625" style="42" customWidth="1"/>
    <col min="8712" max="8712" width="9.140625" style="42"/>
    <col min="8713" max="8713" width="16.7109375" style="42" customWidth="1"/>
    <col min="8714" max="8961" width="9.140625" style="42"/>
    <col min="8962" max="8962" width="10.5703125" style="42" customWidth="1"/>
    <col min="8963" max="8963" width="24" style="42" customWidth="1"/>
    <col min="8964" max="8964" width="9.140625" style="42"/>
    <col min="8965" max="8965" width="7.42578125" style="42" customWidth="1"/>
    <col min="8966" max="8966" width="9.140625" style="42"/>
    <col min="8967" max="8967" width="19.28515625" style="42" customWidth="1"/>
    <col min="8968" max="8968" width="9.140625" style="42"/>
    <col min="8969" max="8969" width="16.7109375" style="42" customWidth="1"/>
    <col min="8970" max="9217" width="9.140625" style="42"/>
    <col min="9218" max="9218" width="10.5703125" style="42" customWidth="1"/>
    <col min="9219" max="9219" width="24" style="42" customWidth="1"/>
    <col min="9220" max="9220" width="9.140625" style="42"/>
    <col min="9221" max="9221" width="7.42578125" style="42" customWidth="1"/>
    <col min="9222" max="9222" width="9.140625" style="42"/>
    <col min="9223" max="9223" width="19.28515625" style="42" customWidth="1"/>
    <col min="9224" max="9224" width="9.140625" style="42"/>
    <col min="9225" max="9225" width="16.7109375" style="42" customWidth="1"/>
    <col min="9226" max="9473" width="9.140625" style="42"/>
    <col min="9474" max="9474" width="10.5703125" style="42" customWidth="1"/>
    <col min="9475" max="9475" width="24" style="42" customWidth="1"/>
    <col min="9476" max="9476" width="9.140625" style="42"/>
    <col min="9477" max="9477" width="7.42578125" style="42" customWidth="1"/>
    <col min="9478" max="9478" width="9.140625" style="42"/>
    <col min="9479" max="9479" width="19.28515625" style="42" customWidth="1"/>
    <col min="9480" max="9480" width="9.140625" style="42"/>
    <col min="9481" max="9481" width="16.7109375" style="42" customWidth="1"/>
    <col min="9482" max="9729" width="9.140625" style="42"/>
    <col min="9730" max="9730" width="10.5703125" style="42" customWidth="1"/>
    <col min="9731" max="9731" width="24" style="42" customWidth="1"/>
    <col min="9732" max="9732" width="9.140625" style="42"/>
    <col min="9733" max="9733" width="7.42578125" style="42" customWidth="1"/>
    <col min="9734" max="9734" width="9.140625" style="42"/>
    <col min="9735" max="9735" width="19.28515625" style="42" customWidth="1"/>
    <col min="9736" max="9736" width="9.140625" style="42"/>
    <col min="9737" max="9737" width="16.7109375" style="42" customWidth="1"/>
    <col min="9738" max="9985" width="9.140625" style="42"/>
    <col min="9986" max="9986" width="10.5703125" style="42" customWidth="1"/>
    <col min="9987" max="9987" width="24" style="42" customWidth="1"/>
    <col min="9988" max="9988" width="9.140625" style="42"/>
    <col min="9989" max="9989" width="7.42578125" style="42" customWidth="1"/>
    <col min="9990" max="9990" width="9.140625" style="42"/>
    <col min="9991" max="9991" width="19.28515625" style="42" customWidth="1"/>
    <col min="9992" max="9992" width="9.140625" style="42"/>
    <col min="9993" max="9993" width="16.7109375" style="42" customWidth="1"/>
    <col min="9994" max="10241" width="9.140625" style="42"/>
    <col min="10242" max="10242" width="10.5703125" style="42" customWidth="1"/>
    <col min="10243" max="10243" width="24" style="42" customWidth="1"/>
    <col min="10244" max="10244" width="9.140625" style="42"/>
    <col min="10245" max="10245" width="7.42578125" style="42" customWidth="1"/>
    <col min="10246" max="10246" width="9.140625" style="42"/>
    <col min="10247" max="10247" width="19.28515625" style="42" customWidth="1"/>
    <col min="10248" max="10248" width="9.140625" style="42"/>
    <col min="10249" max="10249" width="16.7109375" style="42" customWidth="1"/>
    <col min="10250" max="10497" width="9.140625" style="42"/>
    <col min="10498" max="10498" width="10.5703125" style="42" customWidth="1"/>
    <col min="10499" max="10499" width="24" style="42" customWidth="1"/>
    <col min="10500" max="10500" width="9.140625" style="42"/>
    <col min="10501" max="10501" width="7.42578125" style="42" customWidth="1"/>
    <col min="10502" max="10502" width="9.140625" style="42"/>
    <col min="10503" max="10503" width="19.28515625" style="42" customWidth="1"/>
    <col min="10504" max="10504" width="9.140625" style="42"/>
    <col min="10505" max="10505" width="16.7109375" style="42" customWidth="1"/>
    <col min="10506" max="10753" width="9.140625" style="42"/>
    <col min="10754" max="10754" width="10.5703125" style="42" customWidth="1"/>
    <col min="10755" max="10755" width="24" style="42" customWidth="1"/>
    <col min="10756" max="10756" width="9.140625" style="42"/>
    <col min="10757" max="10757" width="7.42578125" style="42" customWidth="1"/>
    <col min="10758" max="10758" width="9.140625" style="42"/>
    <col min="10759" max="10759" width="19.28515625" style="42" customWidth="1"/>
    <col min="10760" max="10760" width="9.140625" style="42"/>
    <col min="10761" max="10761" width="16.7109375" style="42" customWidth="1"/>
    <col min="10762" max="11009" width="9.140625" style="42"/>
    <col min="11010" max="11010" width="10.5703125" style="42" customWidth="1"/>
    <col min="11011" max="11011" width="24" style="42" customWidth="1"/>
    <col min="11012" max="11012" width="9.140625" style="42"/>
    <col min="11013" max="11013" width="7.42578125" style="42" customWidth="1"/>
    <col min="11014" max="11014" width="9.140625" style="42"/>
    <col min="11015" max="11015" width="19.28515625" style="42" customWidth="1"/>
    <col min="11016" max="11016" width="9.140625" style="42"/>
    <col min="11017" max="11017" width="16.7109375" style="42" customWidth="1"/>
    <col min="11018" max="11265" width="9.140625" style="42"/>
    <col min="11266" max="11266" width="10.5703125" style="42" customWidth="1"/>
    <col min="11267" max="11267" width="24" style="42" customWidth="1"/>
    <col min="11268" max="11268" width="9.140625" style="42"/>
    <col min="11269" max="11269" width="7.42578125" style="42" customWidth="1"/>
    <col min="11270" max="11270" width="9.140625" style="42"/>
    <col min="11271" max="11271" width="19.28515625" style="42" customWidth="1"/>
    <col min="11272" max="11272" width="9.140625" style="42"/>
    <col min="11273" max="11273" width="16.7109375" style="42" customWidth="1"/>
    <col min="11274" max="11521" width="9.140625" style="42"/>
    <col min="11522" max="11522" width="10.5703125" style="42" customWidth="1"/>
    <col min="11523" max="11523" width="24" style="42" customWidth="1"/>
    <col min="11524" max="11524" width="9.140625" style="42"/>
    <col min="11525" max="11525" width="7.42578125" style="42" customWidth="1"/>
    <col min="11526" max="11526" width="9.140625" style="42"/>
    <col min="11527" max="11527" width="19.28515625" style="42" customWidth="1"/>
    <col min="11528" max="11528" width="9.140625" style="42"/>
    <col min="11529" max="11529" width="16.7109375" style="42" customWidth="1"/>
    <col min="11530" max="11777" width="9.140625" style="42"/>
    <col min="11778" max="11778" width="10.5703125" style="42" customWidth="1"/>
    <col min="11779" max="11779" width="24" style="42" customWidth="1"/>
    <col min="11780" max="11780" width="9.140625" style="42"/>
    <col min="11781" max="11781" width="7.42578125" style="42" customWidth="1"/>
    <col min="11782" max="11782" width="9.140625" style="42"/>
    <col min="11783" max="11783" width="19.28515625" style="42" customWidth="1"/>
    <col min="11784" max="11784" width="9.140625" style="42"/>
    <col min="11785" max="11785" width="16.7109375" style="42" customWidth="1"/>
    <col min="11786" max="12033" width="9.140625" style="42"/>
    <col min="12034" max="12034" width="10.5703125" style="42" customWidth="1"/>
    <col min="12035" max="12035" width="24" style="42" customWidth="1"/>
    <col min="12036" max="12036" width="9.140625" style="42"/>
    <col min="12037" max="12037" width="7.42578125" style="42" customWidth="1"/>
    <col min="12038" max="12038" width="9.140625" style="42"/>
    <col min="12039" max="12039" width="19.28515625" style="42" customWidth="1"/>
    <col min="12040" max="12040" width="9.140625" style="42"/>
    <col min="12041" max="12041" width="16.7109375" style="42" customWidth="1"/>
    <col min="12042" max="12289" width="9.140625" style="42"/>
    <col min="12290" max="12290" width="10.5703125" style="42" customWidth="1"/>
    <col min="12291" max="12291" width="24" style="42" customWidth="1"/>
    <col min="12292" max="12292" width="9.140625" style="42"/>
    <col min="12293" max="12293" width="7.42578125" style="42" customWidth="1"/>
    <col min="12294" max="12294" width="9.140625" style="42"/>
    <col min="12295" max="12295" width="19.28515625" style="42" customWidth="1"/>
    <col min="12296" max="12296" width="9.140625" style="42"/>
    <col min="12297" max="12297" width="16.7109375" style="42" customWidth="1"/>
    <col min="12298" max="12545" width="9.140625" style="42"/>
    <col min="12546" max="12546" width="10.5703125" style="42" customWidth="1"/>
    <col min="12547" max="12547" width="24" style="42" customWidth="1"/>
    <col min="12548" max="12548" width="9.140625" style="42"/>
    <col min="12549" max="12549" width="7.42578125" style="42" customWidth="1"/>
    <col min="12550" max="12550" width="9.140625" style="42"/>
    <col min="12551" max="12551" width="19.28515625" style="42" customWidth="1"/>
    <col min="12552" max="12552" width="9.140625" style="42"/>
    <col min="12553" max="12553" width="16.7109375" style="42" customWidth="1"/>
    <col min="12554" max="12801" width="9.140625" style="42"/>
    <col min="12802" max="12802" width="10.5703125" style="42" customWidth="1"/>
    <col min="12803" max="12803" width="24" style="42" customWidth="1"/>
    <col min="12804" max="12804" width="9.140625" style="42"/>
    <col min="12805" max="12805" width="7.42578125" style="42" customWidth="1"/>
    <col min="12806" max="12806" width="9.140625" style="42"/>
    <col min="12807" max="12807" width="19.28515625" style="42" customWidth="1"/>
    <col min="12808" max="12808" width="9.140625" style="42"/>
    <col min="12809" max="12809" width="16.7109375" style="42" customWidth="1"/>
    <col min="12810" max="13057" width="9.140625" style="42"/>
    <col min="13058" max="13058" width="10.5703125" style="42" customWidth="1"/>
    <col min="13059" max="13059" width="24" style="42" customWidth="1"/>
    <col min="13060" max="13060" width="9.140625" style="42"/>
    <col min="13061" max="13061" width="7.42578125" style="42" customWidth="1"/>
    <col min="13062" max="13062" width="9.140625" style="42"/>
    <col min="13063" max="13063" width="19.28515625" style="42" customWidth="1"/>
    <col min="13064" max="13064" width="9.140625" style="42"/>
    <col min="13065" max="13065" width="16.7109375" style="42" customWidth="1"/>
    <col min="13066" max="13313" width="9.140625" style="42"/>
    <col min="13314" max="13314" width="10.5703125" style="42" customWidth="1"/>
    <col min="13315" max="13315" width="24" style="42" customWidth="1"/>
    <col min="13316" max="13316" width="9.140625" style="42"/>
    <col min="13317" max="13317" width="7.42578125" style="42" customWidth="1"/>
    <col min="13318" max="13318" width="9.140625" style="42"/>
    <col min="13319" max="13319" width="19.28515625" style="42" customWidth="1"/>
    <col min="13320" max="13320" width="9.140625" style="42"/>
    <col min="13321" max="13321" width="16.7109375" style="42" customWidth="1"/>
    <col min="13322" max="13569" width="9.140625" style="42"/>
    <col min="13570" max="13570" width="10.5703125" style="42" customWidth="1"/>
    <col min="13571" max="13571" width="24" style="42" customWidth="1"/>
    <col min="13572" max="13572" width="9.140625" style="42"/>
    <col min="13573" max="13573" width="7.42578125" style="42" customWidth="1"/>
    <col min="13574" max="13574" width="9.140625" style="42"/>
    <col min="13575" max="13575" width="19.28515625" style="42" customWidth="1"/>
    <col min="13576" max="13576" width="9.140625" style="42"/>
    <col min="13577" max="13577" width="16.7109375" style="42" customWidth="1"/>
    <col min="13578" max="13825" width="9.140625" style="42"/>
    <col min="13826" max="13826" width="10.5703125" style="42" customWidth="1"/>
    <col min="13827" max="13827" width="24" style="42" customWidth="1"/>
    <col min="13828" max="13828" width="9.140625" style="42"/>
    <col min="13829" max="13829" width="7.42578125" style="42" customWidth="1"/>
    <col min="13830" max="13830" width="9.140625" style="42"/>
    <col min="13831" max="13831" width="19.28515625" style="42" customWidth="1"/>
    <col min="13832" max="13832" width="9.140625" style="42"/>
    <col min="13833" max="13833" width="16.7109375" style="42" customWidth="1"/>
    <col min="13834" max="14081" width="9.140625" style="42"/>
    <col min="14082" max="14082" width="10.5703125" style="42" customWidth="1"/>
    <col min="14083" max="14083" width="24" style="42" customWidth="1"/>
    <col min="14084" max="14084" width="9.140625" style="42"/>
    <col min="14085" max="14085" width="7.42578125" style="42" customWidth="1"/>
    <col min="14086" max="14086" width="9.140625" style="42"/>
    <col min="14087" max="14087" width="19.28515625" style="42" customWidth="1"/>
    <col min="14088" max="14088" width="9.140625" style="42"/>
    <col min="14089" max="14089" width="16.7109375" style="42" customWidth="1"/>
    <col min="14090" max="14337" width="9.140625" style="42"/>
    <col min="14338" max="14338" width="10.5703125" style="42" customWidth="1"/>
    <col min="14339" max="14339" width="24" style="42" customWidth="1"/>
    <col min="14340" max="14340" width="9.140625" style="42"/>
    <col min="14341" max="14341" width="7.42578125" style="42" customWidth="1"/>
    <col min="14342" max="14342" width="9.140625" style="42"/>
    <col min="14343" max="14343" width="19.28515625" style="42" customWidth="1"/>
    <col min="14344" max="14344" width="9.140625" style="42"/>
    <col min="14345" max="14345" width="16.7109375" style="42" customWidth="1"/>
    <col min="14346" max="14593" width="9.140625" style="42"/>
    <col min="14594" max="14594" width="10.5703125" style="42" customWidth="1"/>
    <col min="14595" max="14595" width="24" style="42" customWidth="1"/>
    <col min="14596" max="14596" width="9.140625" style="42"/>
    <col min="14597" max="14597" width="7.42578125" style="42" customWidth="1"/>
    <col min="14598" max="14598" width="9.140625" style="42"/>
    <col min="14599" max="14599" width="19.28515625" style="42" customWidth="1"/>
    <col min="14600" max="14600" width="9.140625" style="42"/>
    <col min="14601" max="14601" width="16.7109375" style="42" customWidth="1"/>
    <col min="14602" max="14849" width="9.140625" style="42"/>
    <col min="14850" max="14850" width="10.5703125" style="42" customWidth="1"/>
    <col min="14851" max="14851" width="24" style="42" customWidth="1"/>
    <col min="14852" max="14852" width="9.140625" style="42"/>
    <col min="14853" max="14853" width="7.42578125" style="42" customWidth="1"/>
    <col min="14854" max="14854" width="9.140625" style="42"/>
    <col min="14855" max="14855" width="19.28515625" style="42" customWidth="1"/>
    <col min="14856" max="14856" width="9.140625" style="42"/>
    <col min="14857" max="14857" width="16.7109375" style="42" customWidth="1"/>
    <col min="14858" max="15105" width="9.140625" style="42"/>
    <col min="15106" max="15106" width="10.5703125" style="42" customWidth="1"/>
    <col min="15107" max="15107" width="24" style="42" customWidth="1"/>
    <col min="15108" max="15108" width="9.140625" style="42"/>
    <col min="15109" max="15109" width="7.42578125" style="42" customWidth="1"/>
    <col min="15110" max="15110" width="9.140625" style="42"/>
    <col min="15111" max="15111" width="19.28515625" style="42" customWidth="1"/>
    <col min="15112" max="15112" width="9.140625" style="42"/>
    <col min="15113" max="15113" width="16.7109375" style="42" customWidth="1"/>
    <col min="15114" max="15361" width="9.140625" style="42"/>
    <col min="15362" max="15362" width="10.5703125" style="42" customWidth="1"/>
    <col min="15363" max="15363" width="24" style="42" customWidth="1"/>
    <col min="15364" max="15364" width="9.140625" style="42"/>
    <col min="15365" max="15365" width="7.42578125" style="42" customWidth="1"/>
    <col min="15366" max="15366" width="9.140625" style="42"/>
    <col min="15367" max="15367" width="19.28515625" style="42" customWidth="1"/>
    <col min="15368" max="15368" width="9.140625" style="42"/>
    <col min="15369" max="15369" width="16.7109375" style="42" customWidth="1"/>
    <col min="15370" max="15617" width="9.140625" style="42"/>
    <col min="15618" max="15618" width="10.5703125" style="42" customWidth="1"/>
    <col min="15619" max="15619" width="24" style="42" customWidth="1"/>
    <col min="15620" max="15620" width="9.140625" style="42"/>
    <col min="15621" max="15621" width="7.42578125" style="42" customWidth="1"/>
    <col min="15622" max="15622" width="9.140625" style="42"/>
    <col min="15623" max="15623" width="19.28515625" style="42" customWidth="1"/>
    <col min="15624" max="15624" width="9.140625" style="42"/>
    <col min="15625" max="15625" width="16.7109375" style="42" customWidth="1"/>
    <col min="15626" max="15873" width="9.140625" style="42"/>
    <col min="15874" max="15874" width="10.5703125" style="42" customWidth="1"/>
    <col min="15875" max="15875" width="24" style="42" customWidth="1"/>
    <col min="15876" max="15876" width="9.140625" style="42"/>
    <col min="15877" max="15877" width="7.42578125" style="42" customWidth="1"/>
    <col min="15878" max="15878" width="9.140625" style="42"/>
    <col min="15879" max="15879" width="19.28515625" style="42" customWidth="1"/>
    <col min="15880" max="15880" width="9.140625" style="42"/>
    <col min="15881" max="15881" width="16.7109375" style="42" customWidth="1"/>
    <col min="15882" max="16129" width="9.140625" style="42"/>
    <col min="16130" max="16130" width="10.5703125" style="42" customWidth="1"/>
    <col min="16131" max="16131" width="24" style="42" customWidth="1"/>
    <col min="16132" max="16132" width="9.140625" style="42"/>
    <col min="16133" max="16133" width="7.42578125" style="42" customWidth="1"/>
    <col min="16134" max="16134" width="9.140625" style="42"/>
    <col min="16135" max="16135" width="19.28515625" style="42" customWidth="1"/>
    <col min="16136" max="16136" width="9.140625" style="42"/>
    <col min="16137" max="16137" width="16.7109375" style="42" customWidth="1"/>
    <col min="16138" max="16384" width="9.140625" style="42"/>
  </cols>
  <sheetData>
    <row r="4" spans="1:9" ht="15.75" thickBot="1"/>
    <row r="5" spans="1:9" ht="45.75" customHeight="1">
      <c r="B5" s="348" t="s">
        <v>284</v>
      </c>
      <c r="C5" s="349"/>
      <c r="D5" s="349"/>
      <c r="E5" s="349"/>
      <c r="F5" s="349"/>
      <c r="G5" s="350"/>
      <c r="H5" s="43"/>
    </row>
    <row r="6" spans="1:9">
      <c r="B6" s="60"/>
      <c r="C6" s="61"/>
      <c r="D6" s="61"/>
      <c r="E6" s="61"/>
      <c r="F6" s="61"/>
      <c r="G6" s="62"/>
      <c r="H6" s="44"/>
    </row>
    <row r="7" spans="1:9" s="68" customFormat="1" ht="29.25" customHeight="1">
      <c r="B7" s="63" t="s">
        <v>87</v>
      </c>
      <c r="C7" s="64" t="s">
        <v>135</v>
      </c>
      <c r="D7" s="65" t="s">
        <v>136</v>
      </c>
      <c r="E7" s="65" t="s">
        <v>137</v>
      </c>
      <c r="F7" s="66" t="s">
        <v>138</v>
      </c>
      <c r="G7" s="67" t="s">
        <v>139</v>
      </c>
    </row>
    <row r="8" spans="1:9" ht="30">
      <c r="B8" s="57" t="s">
        <v>328</v>
      </c>
      <c r="C8" s="58" t="s">
        <v>144</v>
      </c>
      <c r="D8" s="59">
        <v>1.6</v>
      </c>
      <c r="E8" s="56" t="s">
        <v>140</v>
      </c>
      <c r="F8" s="59">
        <v>11.5</v>
      </c>
      <c r="G8" s="156">
        <f t="shared" ref="G8:G11" si="0">(D8*F8)</f>
        <v>18.400000000000002</v>
      </c>
    </row>
    <row r="9" spans="1:9" ht="30">
      <c r="B9" s="57" t="s">
        <v>329</v>
      </c>
      <c r="C9" s="58" t="s">
        <v>143</v>
      </c>
      <c r="D9" s="59">
        <v>1.5</v>
      </c>
      <c r="E9" s="56" t="s">
        <v>140</v>
      </c>
      <c r="F9" s="59">
        <v>13.55</v>
      </c>
      <c r="G9" s="156">
        <f t="shared" si="0"/>
        <v>20.325000000000003</v>
      </c>
    </row>
    <row r="10" spans="1:9" ht="30">
      <c r="B10" s="57" t="s">
        <v>330</v>
      </c>
      <c r="C10" s="69" t="s">
        <v>145</v>
      </c>
      <c r="D10" s="70">
        <v>0.04</v>
      </c>
      <c r="E10" s="71" t="s">
        <v>120</v>
      </c>
      <c r="F10" s="72">
        <v>383.25</v>
      </c>
      <c r="G10" s="157">
        <f t="shared" si="0"/>
        <v>15.33</v>
      </c>
    </row>
    <row r="11" spans="1:9">
      <c r="B11" s="57" t="s">
        <v>334</v>
      </c>
      <c r="C11" s="69" t="s">
        <v>146</v>
      </c>
      <c r="D11" s="72">
        <v>30</v>
      </c>
      <c r="E11" s="71" t="s">
        <v>141</v>
      </c>
      <c r="F11" s="72">
        <v>39.31</v>
      </c>
      <c r="G11" s="157">
        <f t="shared" si="0"/>
        <v>1179.3000000000002</v>
      </c>
    </row>
    <row r="12" spans="1:9" ht="15.75" thickBot="1">
      <c r="B12" s="351" t="s">
        <v>147</v>
      </c>
      <c r="C12" s="352"/>
      <c r="D12" s="352"/>
      <c r="E12" s="352"/>
      <c r="F12" s="352"/>
      <c r="G12" s="158">
        <f>SUM(G8:G11)</f>
        <v>1233.3550000000002</v>
      </c>
    </row>
    <row r="13" spans="1:9" ht="21.75" thickBot="1">
      <c r="B13" s="354" t="s">
        <v>283</v>
      </c>
      <c r="C13" s="355"/>
      <c r="D13" s="161">
        <v>3.6</v>
      </c>
      <c r="E13" s="162" t="s">
        <v>16</v>
      </c>
      <c r="F13" s="160"/>
      <c r="G13" s="159">
        <f>G12/D13</f>
        <v>342.59861111111115</v>
      </c>
    </row>
    <row r="14" spans="1:9">
      <c r="E14" s="45"/>
    </row>
    <row r="15" spans="1:9">
      <c r="E15" s="45"/>
    </row>
    <row r="16" spans="1:9">
      <c r="A16" s="77"/>
      <c r="B16" s="77"/>
      <c r="C16" s="77"/>
      <c r="D16" s="77"/>
      <c r="E16" s="77"/>
      <c r="F16" s="77"/>
      <c r="G16" s="77"/>
      <c r="H16" s="77"/>
      <c r="I16" s="77"/>
    </row>
    <row r="17" spans="1:9">
      <c r="A17" s="77"/>
      <c r="B17" s="77"/>
      <c r="C17" s="77"/>
      <c r="D17" s="77"/>
      <c r="E17" s="77"/>
      <c r="F17" s="77"/>
      <c r="G17" s="77"/>
      <c r="H17" s="77"/>
      <c r="I17" s="77"/>
    </row>
    <row r="18" spans="1:9">
      <c r="A18" s="77"/>
      <c r="B18" s="353"/>
      <c r="C18" s="353"/>
      <c r="D18" s="353"/>
      <c r="E18" s="353"/>
      <c r="F18" s="353"/>
      <c r="G18" s="353"/>
      <c r="H18" s="77"/>
      <c r="I18" s="77"/>
    </row>
    <row r="19" spans="1:9">
      <c r="A19" s="77"/>
      <c r="B19" s="46"/>
      <c r="C19" s="46"/>
      <c r="D19" s="46"/>
      <c r="E19" s="46"/>
      <c r="F19" s="46"/>
      <c r="G19" s="46"/>
      <c r="H19" s="77"/>
      <c r="I19" s="77"/>
    </row>
    <row r="20" spans="1:9">
      <c r="A20" s="77"/>
      <c r="B20" s="47"/>
      <c r="C20" s="47"/>
      <c r="D20" s="48"/>
      <c r="E20" s="48"/>
      <c r="F20" s="49"/>
      <c r="G20" s="78"/>
      <c r="H20" s="77"/>
      <c r="I20" s="77"/>
    </row>
    <row r="21" spans="1:9">
      <c r="A21" s="77"/>
      <c r="B21" s="79"/>
      <c r="C21" s="50"/>
      <c r="D21" s="50"/>
      <c r="E21" s="51"/>
      <c r="F21" s="50"/>
      <c r="G21" s="54"/>
      <c r="H21" s="77"/>
      <c r="I21" s="77"/>
    </row>
    <row r="22" spans="1:9">
      <c r="A22" s="77"/>
      <c r="B22" s="79"/>
      <c r="C22" s="50"/>
      <c r="D22" s="50"/>
      <c r="E22" s="51"/>
      <c r="F22" s="50"/>
      <c r="G22" s="54"/>
      <c r="H22" s="77"/>
      <c r="I22" s="77"/>
    </row>
    <row r="23" spans="1:9">
      <c r="A23" s="77"/>
      <c r="B23" s="79"/>
      <c r="C23" s="50"/>
      <c r="D23" s="50"/>
      <c r="E23" s="51"/>
      <c r="F23" s="52"/>
      <c r="G23" s="54"/>
      <c r="H23" s="77"/>
      <c r="I23" s="77"/>
    </row>
    <row r="24" spans="1:9">
      <c r="A24" s="77"/>
      <c r="B24" s="79"/>
      <c r="C24" s="50"/>
      <c r="D24" s="50"/>
      <c r="E24" s="51"/>
      <c r="F24" s="52"/>
      <c r="G24" s="54"/>
      <c r="H24" s="77"/>
      <c r="I24" s="77"/>
    </row>
    <row r="25" spans="1:9">
      <c r="A25" s="77"/>
      <c r="B25" s="79"/>
      <c r="C25" s="50"/>
      <c r="D25" s="50"/>
      <c r="E25" s="51"/>
      <c r="F25" s="50"/>
      <c r="G25" s="54"/>
      <c r="H25" s="77"/>
      <c r="I25" s="77"/>
    </row>
    <row r="26" spans="1:9">
      <c r="A26" s="77"/>
      <c r="B26" s="79"/>
      <c r="C26" s="53"/>
      <c r="D26" s="50"/>
      <c r="E26" s="51"/>
      <c r="F26" s="50"/>
      <c r="G26" s="54"/>
      <c r="H26" s="77"/>
      <c r="I26" s="77"/>
    </row>
    <row r="27" spans="1:9">
      <c r="A27" s="77"/>
      <c r="B27" s="79"/>
      <c r="C27" s="50"/>
      <c r="D27" s="52"/>
      <c r="E27" s="51"/>
      <c r="F27" s="52"/>
      <c r="G27" s="54"/>
      <c r="H27" s="77"/>
      <c r="I27" s="77"/>
    </row>
    <row r="28" spans="1:9">
      <c r="A28" s="77"/>
      <c r="B28" s="83"/>
      <c r="C28" s="83"/>
      <c r="D28" s="83"/>
      <c r="E28" s="83"/>
      <c r="F28" s="83"/>
      <c r="G28" s="80"/>
      <c r="H28" s="77"/>
      <c r="I28" s="77"/>
    </row>
    <row r="29" spans="1:9">
      <c r="A29" s="77"/>
      <c r="B29" s="77"/>
      <c r="C29" s="77"/>
      <c r="D29" s="77"/>
      <c r="E29" s="77"/>
      <c r="F29" s="77"/>
      <c r="G29" s="77"/>
      <c r="H29" s="77"/>
      <c r="I29" s="77"/>
    </row>
    <row r="30" spans="1:9">
      <c r="A30" s="77"/>
      <c r="B30" s="77"/>
      <c r="C30" s="77"/>
      <c r="D30" s="77"/>
      <c r="E30" s="77"/>
      <c r="F30" s="77"/>
      <c r="G30" s="77"/>
      <c r="H30" s="77"/>
      <c r="I30" s="77"/>
    </row>
    <row r="31" spans="1:9">
      <c r="A31" s="77"/>
      <c r="B31" s="77"/>
      <c r="C31" s="77"/>
      <c r="D31" s="77"/>
      <c r="E31" s="77"/>
      <c r="F31" s="77"/>
      <c r="G31" s="77"/>
      <c r="H31" s="77"/>
      <c r="I31" s="77"/>
    </row>
    <row r="32" spans="1:9">
      <c r="A32" s="77"/>
      <c r="B32" s="77"/>
      <c r="C32" s="77"/>
      <c r="D32" s="77"/>
      <c r="E32" s="77"/>
      <c r="F32" s="77"/>
      <c r="G32" s="77"/>
      <c r="H32" s="77"/>
      <c r="I32" s="77"/>
    </row>
    <row r="33" spans="1:9">
      <c r="A33" s="77"/>
      <c r="B33" s="84"/>
      <c r="C33" s="84"/>
      <c r="D33" s="84"/>
      <c r="E33" s="84"/>
      <c r="F33" s="84"/>
      <c r="G33" s="84"/>
      <c r="H33" s="77"/>
      <c r="I33" s="77"/>
    </row>
    <row r="34" spans="1:9">
      <c r="A34" s="77"/>
      <c r="B34" s="46"/>
      <c r="C34" s="46"/>
      <c r="D34" s="46"/>
      <c r="E34" s="46"/>
      <c r="F34" s="46"/>
      <c r="G34" s="46"/>
      <c r="H34" s="77"/>
      <c r="I34" s="77"/>
    </row>
    <row r="35" spans="1:9">
      <c r="A35" s="77"/>
      <c r="B35" s="47"/>
      <c r="C35" s="47"/>
      <c r="D35" s="48"/>
      <c r="E35" s="48"/>
      <c r="F35" s="49"/>
      <c r="G35" s="78"/>
      <c r="H35" s="77"/>
      <c r="I35" s="77"/>
    </row>
    <row r="36" spans="1:9">
      <c r="A36" s="77"/>
      <c r="B36" s="79"/>
      <c r="C36" s="50"/>
      <c r="D36" s="50"/>
      <c r="E36" s="51"/>
      <c r="F36" s="50"/>
      <c r="G36" s="54"/>
      <c r="H36" s="77"/>
      <c r="I36" s="77"/>
    </row>
    <row r="37" spans="1:9">
      <c r="A37" s="77"/>
      <c r="B37" s="79"/>
      <c r="C37" s="50"/>
      <c r="D37" s="52"/>
      <c r="E37" s="51"/>
      <c r="F37" s="50"/>
      <c r="G37" s="54"/>
      <c r="H37" s="77"/>
      <c r="I37" s="77"/>
    </row>
    <row r="38" spans="1:9">
      <c r="A38" s="77"/>
      <c r="B38" s="79"/>
      <c r="C38" s="50"/>
      <c r="D38" s="52"/>
      <c r="E38" s="51"/>
      <c r="F38" s="50"/>
      <c r="G38" s="54"/>
      <c r="H38" s="77"/>
      <c r="I38" s="77"/>
    </row>
    <row r="39" spans="1:9">
      <c r="A39" s="77"/>
      <c r="B39" s="79"/>
      <c r="C39" s="50"/>
      <c r="D39" s="52"/>
      <c r="E39" s="51"/>
      <c r="F39" s="52"/>
      <c r="G39" s="54"/>
      <c r="H39" s="77"/>
      <c r="I39" s="77"/>
    </row>
    <row r="40" spans="1:9">
      <c r="A40" s="77"/>
      <c r="B40" s="79"/>
      <c r="C40" s="50"/>
      <c r="D40" s="52"/>
      <c r="E40" s="51"/>
      <c r="F40" s="50"/>
      <c r="G40" s="54"/>
      <c r="H40" s="77"/>
      <c r="I40" s="77"/>
    </row>
    <row r="41" spans="1:9">
      <c r="A41" s="77"/>
      <c r="B41" s="46"/>
      <c r="C41" s="46"/>
      <c r="D41" s="46"/>
      <c r="E41" s="46"/>
      <c r="F41" s="46"/>
      <c r="G41" s="80"/>
      <c r="H41" s="77"/>
      <c r="I41" s="77"/>
    </row>
    <row r="42" spans="1:9">
      <c r="A42" s="77"/>
      <c r="B42" s="77"/>
      <c r="C42" s="77"/>
      <c r="D42" s="77"/>
      <c r="E42" s="77"/>
      <c r="F42" s="77"/>
      <c r="G42" s="77"/>
      <c r="H42" s="77"/>
      <c r="I42" s="77"/>
    </row>
    <row r="43" spans="1:9">
      <c r="A43" s="77"/>
      <c r="B43" s="77"/>
      <c r="C43" s="77"/>
      <c r="D43" s="77"/>
      <c r="E43" s="77"/>
      <c r="F43" s="77"/>
      <c r="G43" s="77"/>
      <c r="H43" s="77"/>
      <c r="I43" s="77"/>
    </row>
    <row r="44" spans="1:9">
      <c r="A44" s="77"/>
      <c r="B44" s="77"/>
      <c r="C44" s="77"/>
      <c r="D44" s="77"/>
      <c r="E44" s="77"/>
      <c r="F44" s="77"/>
      <c r="G44" s="77"/>
      <c r="H44" s="77"/>
      <c r="I44" s="77"/>
    </row>
    <row r="45" spans="1:9">
      <c r="A45" s="77"/>
      <c r="B45" s="77"/>
      <c r="C45" s="77"/>
      <c r="D45" s="77"/>
      <c r="E45" s="77"/>
      <c r="F45" s="77"/>
      <c r="G45" s="77"/>
      <c r="H45" s="77"/>
      <c r="I45" s="77"/>
    </row>
    <row r="46" spans="1:9">
      <c r="A46" s="77"/>
      <c r="B46" s="84"/>
      <c r="C46" s="84"/>
      <c r="D46" s="84"/>
      <c r="E46" s="84"/>
      <c r="F46" s="84"/>
      <c r="G46" s="84"/>
      <c r="H46" s="77"/>
      <c r="I46" s="77"/>
    </row>
    <row r="47" spans="1:9">
      <c r="A47" s="77"/>
      <c r="B47" s="46"/>
      <c r="C47" s="46"/>
      <c r="D47" s="46"/>
      <c r="E47" s="46"/>
      <c r="F47" s="46"/>
      <c r="G47" s="46"/>
      <c r="H47" s="77"/>
      <c r="I47" s="77"/>
    </row>
    <row r="48" spans="1:9">
      <c r="A48" s="77"/>
      <c r="B48" s="47"/>
      <c r="C48" s="47"/>
      <c r="D48" s="48"/>
      <c r="E48" s="48"/>
      <c r="F48" s="49"/>
      <c r="G48" s="78"/>
      <c r="H48" s="77"/>
      <c r="I48" s="77"/>
    </row>
    <row r="49" spans="1:9">
      <c r="A49" s="77"/>
      <c r="B49" s="79"/>
      <c r="C49" s="53"/>
      <c r="D49" s="52"/>
      <c r="E49" s="51"/>
      <c r="F49" s="50"/>
      <c r="G49" s="54"/>
      <c r="H49" s="77"/>
      <c r="I49" s="77"/>
    </row>
    <row r="50" spans="1:9">
      <c r="A50" s="77"/>
      <c r="B50" s="79"/>
      <c r="C50" s="53"/>
      <c r="D50" s="52"/>
      <c r="E50" s="51"/>
      <c r="F50" s="50"/>
      <c r="G50" s="54"/>
      <c r="H50" s="77"/>
      <c r="I50" s="77"/>
    </row>
    <row r="51" spans="1:9">
      <c r="A51" s="77"/>
      <c r="B51" s="79"/>
      <c r="C51" s="53"/>
      <c r="D51" s="52"/>
      <c r="E51" s="51"/>
      <c r="F51" s="50"/>
      <c r="G51" s="54"/>
      <c r="H51" s="77"/>
      <c r="I51" s="77"/>
    </row>
    <row r="52" spans="1:9">
      <c r="A52" s="77"/>
      <c r="B52" s="84"/>
      <c r="C52" s="84"/>
      <c r="D52" s="84"/>
      <c r="E52" s="84"/>
      <c r="F52" s="84"/>
      <c r="G52" s="80"/>
      <c r="H52" s="77"/>
      <c r="I52" s="77"/>
    </row>
    <row r="53" spans="1:9">
      <c r="A53" s="77"/>
      <c r="B53" s="77"/>
      <c r="C53" s="77"/>
      <c r="D53" s="77"/>
      <c r="E53" s="77"/>
      <c r="F53" s="77"/>
      <c r="G53" s="77"/>
      <c r="H53" s="77"/>
      <c r="I53" s="77"/>
    </row>
    <row r="54" spans="1:9">
      <c r="A54" s="77"/>
      <c r="B54" s="77"/>
      <c r="C54" s="77"/>
      <c r="D54" s="77"/>
      <c r="E54" s="77"/>
      <c r="F54" s="77"/>
      <c r="G54" s="77"/>
      <c r="H54" s="77"/>
      <c r="I54" s="77"/>
    </row>
    <row r="55" spans="1:9">
      <c r="A55" s="77"/>
      <c r="B55" s="77"/>
      <c r="C55" s="77"/>
      <c r="D55" s="77"/>
      <c r="E55" s="77"/>
      <c r="F55" s="77"/>
      <c r="G55" s="77"/>
      <c r="H55" s="77"/>
      <c r="I55" s="77"/>
    </row>
    <row r="56" spans="1:9">
      <c r="A56" s="77"/>
      <c r="B56" s="77"/>
      <c r="C56" s="77"/>
      <c r="D56" s="77"/>
      <c r="E56" s="77"/>
      <c r="F56" s="77"/>
      <c r="G56" s="77"/>
      <c r="H56" s="77"/>
      <c r="I56" s="77"/>
    </row>
    <row r="57" spans="1:9">
      <c r="A57" s="77"/>
      <c r="B57" s="84"/>
      <c r="C57" s="84"/>
      <c r="D57" s="84"/>
      <c r="E57" s="84"/>
      <c r="F57" s="84"/>
      <c r="G57" s="84"/>
      <c r="H57" s="77"/>
      <c r="I57" s="77"/>
    </row>
    <row r="58" spans="1:9">
      <c r="A58" s="77"/>
      <c r="B58" s="46"/>
      <c r="C58" s="46"/>
      <c r="D58" s="46"/>
      <c r="E58" s="46"/>
      <c r="F58" s="46"/>
      <c r="G58" s="46"/>
      <c r="H58" s="77"/>
      <c r="I58" s="77"/>
    </row>
    <row r="59" spans="1:9">
      <c r="A59" s="77"/>
      <c r="B59" s="47"/>
      <c r="C59" s="47"/>
      <c r="D59" s="48"/>
      <c r="E59" s="48"/>
      <c r="F59" s="49"/>
      <c r="G59" s="78"/>
      <c r="H59" s="77"/>
      <c r="I59" s="77"/>
    </row>
    <row r="60" spans="1:9">
      <c r="A60" s="77"/>
      <c r="B60" s="79"/>
      <c r="C60" s="50"/>
      <c r="D60" s="50"/>
      <c r="E60" s="51"/>
      <c r="F60" s="50"/>
      <c r="G60" s="54"/>
      <c r="H60" s="77"/>
      <c r="I60" s="77"/>
    </row>
    <row r="61" spans="1:9">
      <c r="A61" s="77"/>
      <c r="B61" s="79"/>
      <c r="C61" s="50"/>
      <c r="D61" s="52"/>
      <c r="E61" s="51"/>
      <c r="F61" s="50"/>
      <c r="G61" s="54"/>
      <c r="H61" s="77"/>
      <c r="I61" s="77"/>
    </row>
    <row r="62" spans="1:9">
      <c r="A62" s="77"/>
      <c r="B62" s="79"/>
      <c r="C62" s="50"/>
      <c r="D62" s="50"/>
      <c r="E62" s="51"/>
      <c r="F62" s="52"/>
      <c r="G62" s="54"/>
      <c r="H62" s="77"/>
      <c r="I62" s="77"/>
    </row>
    <row r="63" spans="1:9">
      <c r="A63" s="77"/>
      <c r="B63" s="79"/>
      <c r="C63" s="50"/>
      <c r="D63" s="50"/>
      <c r="E63" s="51"/>
      <c r="F63" s="52"/>
      <c r="G63" s="54"/>
      <c r="H63" s="77"/>
      <c r="I63" s="77"/>
    </row>
    <row r="64" spans="1:9">
      <c r="A64" s="77"/>
      <c r="B64" s="79"/>
      <c r="C64" s="50"/>
      <c r="D64" s="50"/>
      <c r="E64" s="51"/>
      <c r="F64" s="50"/>
      <c r="G64" s="54"/>
      <c r="H64" s="77"/>
      <c r="I64" s="77"/>
    </row>
    <row r="65" spans="1:9">
      <c r="A65" s="77"/>
      <c r="B65" s="79"/>
      <c r="C65" s="50"/>
      <c r="D65" s="50"/>
      <c r="E65" s="51"/>
      <c r="F65" s="50"/>
      <c r="G65" s="54"/>
      <c r="H65" s="77"/>
      <c r="I65" s="77"/>
    </row>
    <row r="66" spans="1:9">
      <c r="A66" s="77"/>
      <c r="B66" s="79"/>
      <c r="C66" s="50"/>
      <c r="D66" s="52"/>
      <c r="E66" s="51"/>
      <c r="F66" s="52"/>
      <c r="G66" s="54"/>
      <c r="H66" s="77"/>
      <c r="I66" s="77"/>
    </row>
    <row r="67" spans="1:9">
      <c r="A67" s="77"/>
      <c r="B67" s="79"/>
      <c r="C67" s="50"/>
      <c r="D67" s="52"/>
      <c r="E67" s="51"/>
      <c r="F67" s="52"/>
      <c r="G67" s="54"/>
      <c r="H67" s="77"/>
      <c r="I67" s="77"/>
    </row>
    <row r="68" spans="1:9">
      <c r="A68" s="77"/>
      <c r="B68" s="79"/>
      <c r="C68" s="50"/>
      <c r="D68" s="52"/>
      <c r="E68" s="51"/>
      <c r="F68" s="52"/>
      <c r="G68" s="54"/>
      <c r="H68" s="77"/>
      <c r="I68" s="77"/>
    </row>
    <row r="69" spans="1:9">
      <c r="A69" s="77"/>
      <c r="B69" s="79"/>
      <c r="C69" s="50"/>
      <c r="D69" s="52"/>
      <c r="E69" s="51"/>
      <c r="F69" s="52"/>
      <c r="G69" s="54"/>
      <c r="H69" s="77"/>
      <c r="I69" s="77"/>
    </row>
    <row r="70" spans="1:9">
      <c r="A70" s="77"/>
      <c r="B70" s="84"/>
      <c r="C70" s="84"/>
      <c r="D70" s="84"/>
      <c r="E70" s="84"/>
      <c r="F70" s="84"/>
      <c r="G70" s="81"/>
      <c r="H70" s="77"/>
      <c r="I70" s="77"/>
    </row>
    <row r="71" spans="1:9">
      <c r="A71" s="77"/>
      <c r="B71" s="77"/>
      <c r="C71" s="77"/>
      <c r="D71" s="77"/>
      <c r="E71" s="77"/>
      <c r="F71" s="77"/>
      <c r="G71" s="77"/>
      <c r="H71" s="77"/>
      <c r="I71" s="77"/>
    </row>
    <row r="72" spans="1:9">
      <c r="A72" s="77"/>
      <c r="B72" s="77"/>
      <c r="C72" s="77"/>
      <c r="D72" s="77"/>
      <c r="E72" s="77"/>
      <c r="F72" s="77"/>
      <c r="G72" s="77"/>
      <c r="H72" s="77"/>
      <c r="I72" s="77"/>
    </row>
    <row r="73" spans="1:9">
      <c r="A73" s="77"/>
      <c r="B73" s="77"/>
      <c r="C73" s="77"/>
      <c r="D73" s="77"/>
      <c r="E73" s="77"/>
      <c r="F73" s="77"/>
      <c r="G73" s="77"/>
      <c r="H73" s="77"/>
      <c r="I73" s="77"/>
    </row>
    <row r="74" spans="1:9">
      <c r="A74" s="77"/>
      <c r="B74" s="77"/>
      <c r="C74" s="77"/>
      <c r="D74" s="77"/>
      <c r="E74" s="77"/>
      <c r="F74" s="77"/>
      <c r="G74" s="77"/>
      <c r="H74" s="77"/>
      <c r="I74" s="77"/>
    </row>
    <row r="75" spans="1:9">
      <c r="A75" s="77"/>
      <c r="B75" s="84"/>
      <c r="C75" s="84"/>
      <c r="D75" s="84"/>
      <c r="E75" s="84"/>
      <c r="F75" s="84"/>
      <c r="G75" s="84"/>
      <c r="H75" s="77"/>
      <c r="I75" s="77"/>
    </row>
    <row r="76" spans="1:9">
      <c r="A76" s="77"/>
      <c r="B76" s="46"/>
      <c r="C76" s="46"/>
      <c r="D76" s="46"/>
      <c r="E76" s="46"/>
      <c r="F76" s="46"/>
      <c r="G76" s="46"/>
      <c r="H76" s="77"/>
      <c r="I76" s="77"/>
    </row>
    <row r="77" spans="1:9">
      <c r="A77" s="77"/>
      <c r="B77" s="47"/>
      <c r="C77" s="47"/>
      <c r="D77" s="48"/>
      <c r="E77" s="48"/>
      <c r="F77" s="49"/>
      <c r="G77" s="78"/>
      <c r="H77" s="77"/>
      <c r="I77" s="77"/>
    </row>
    <row r="78" spans="1:9">
      <c r="A78" s="77"/>
      <c r="B78" s="79"/>
      <c r="C78" s="50"/>
      <c r="D78" s="50"/>
      <c r="E78" s="51"/>
      <c r="F78" s="50"/>
      <c r="G78" s="54"/>
      <c r="H78" s="77"/>
      <c r="I78" s="77"/>
    </row>
    <row r="79" spans="1:9">
      <c r="A79" s="77"/>
      <c r="B79" s="79"/>
      <c r="C79" s="50"/>
      <c r="D79" s="52"/>
      <c r="E79" s="51"/>
      <c r="F79" s="50"/>
      <c r="G79" s="54"/>
      <c r="H79" s="77"/>
      <c r="I79" s="77"/>
    </row>
    <row r="80" spans="1:9">
      <c r="A80" s="77"/>
      <c r="B80" s="79"/>
      <c r="C80" s="50"/>
      <c r="D80" s="50"/>
      <c r="E80" s="51"/>
      <c r="F80" s="52"/>
      <c r="G80" s="54"/>
      <c r="H80" s="77"/>
      <c r="I80" s="77"/>
    </row>
    <row r="81" spans="1:9">
      <c r="A81" s="77"/>
      <c r="B81" s="79"/>
      <c r="C81" s="50"/>
      <c r="D81" s="50"/>
      <c r="E81" s="51"/>
      <c r="F81" s="52"/>
      <c r="G81" s="54"/>
      <c r="H81" s="77"/>
      <c r="I81" s="77"/>
    </row>
    <row r="82" spans="1:9">
      <c r="A82" s="77"/>
      <c r="B82" s="79"/>
      <c r="C82" s="50"/>
      <c r="D82" s="52"/>
      <c r="E82" s="51"/>
      <c r="F82" s="50"/>
      <c r="G82" s="54"/>
      <c r="H82" s="77"/>
      <c r="I82" s="77"/>
    </row>
    <row r="83" spans="1:9">
      <c r="A83" s="77"/>
      <c r="B83" s="79"/>
      <c r="C83" s="50"/>
      <c r="D83" s="52"/>
      <c r="E83" s="51"/>
      <c r="F83" s="50"/>
      <c r="G83" s="54"/>
      <c r="H83" s="77"/>
      <c r="I83" s="77"/>
    </row>
    <row r="84" spans="1:9">
      <c r="A84" s="77"/>
      <c r="B84" s="79"/>
      <c r="C84" s="50"/>
      <c r="D84" s="52"/>
      <c r="E84" s="51"/>
      <c r="F84" s="52"/>
      <c r="G84" s="54"/>
      <c r="H84" s="77"/>
      <c r="I84" s="77"/>
    </row>
    <row r="85" spans="1:9">
      <c r="A85" s="77"/>
      <c r="B85" s="79"/>
      <c r="C85" s="50"/>
      <c r="D85" s="52"/>
      <c r="E85" s="51"/>
      <c r="F85" s="52"/>
      <c r="G85" s="54"/>
      <c r="H85" s="77"/>
      <c r="I85" s="77"/>
    </row>
    <row r="86" spans="1:9">
      <c r="A86" s="77"/>
      <c r="B86" s="84"/>
      <c r="C86" s="84"/>
      <c r="D86" s="84"/>
      <c r="E86" s="84"/>
      <c r="F86" s="84"/>
      <c r="G86" s="81"/>
      <c r="H86" s="77"/>
      <c r="I86" s="77"/>
    </row>
    <row r="87" spans="1:9">
      <c r="A87" s="77"/>
      <c r="B87" s="77"/>
      <c r="C87" s="77"/>
      <c r="D87" s="77"/>
      <c r="E87" s="77"/>
      <c r="F87" s="77"/>
      <c r="G87" s="77"/>
      <c r="H87" s="77"/>
      <c r="I87" s="77"/>
    </row>
    <row r="88" spans="1:9">
      <c r="A88" s="77"/>
      <c r="B88" s="77"/>
      <c r="C88" s="77"/>
      <c r="D88" s="77"/>
      <c r="E88" s="77"/>
      <c r="F88" s="77"/>
      <c r="G88" s="77"/>
      <c r="H88" s="77"/>
      <c r="I88" s="77"/>
    </row>
    <row r="89" spans="1:9">
      <c r="A89" s="77"/>
      <c r="B89" s="77"/>
      <c r="C89" s="77"/>
      <c r="D89" s="77"/>
      <c r="E89" s="77"/>
      <c r="F89" s="77"/>
      <c r="G89" s="77"/>
      <c r="H89" s="77"/>
      <c r="I89" s="77"/>
    </row>
    <row r="90" spans="1:9">
      <c r="A90" s="77"/>
      <c r="B90" s="77"/>
      <c r="C90" s="77"/>
      <c r="D90" s="77"/>
      <c r="E90" s="77"/>
      <c r="F90" s="77"/>
      <c r="G90" s="77"/>
      <c r="H90" s="77"/>
      <c r="I90" s="77"/>
    </row>
    <row r="91" spans="1:9">
      <c r="A91" s="77"/>
      <c r="B91" s="84"/>
      <c r="C91" s="84"/>
      <c r="D91" s="84"/>
      <c r="E91" s="84"/>
      <c r="F91" s="84"/>
      <c r="G91" s="84"/>
      <c r="H91" s="77"/>
      <c r="I91" s="77"/>
    </row>
    <row r="92" spans="1:9">
      <c r="A92" s="77"/>
      <c r="B92" s="46"/>
      <c r="C92" s="46"/>
      <c r="D92" s="46"/>
      <c r="E92" s="46"/>
      <c r="F92" s="46"/>
      <c r="G92" s="46"/>
      <c r="H92" s="77"/>
      <c r="I92" s="77"/>
    </row>
    <row r="93" spans="1:9">
      <c r="A93" s="77"/>
      <c r="B93" s="47"/>
      <c r="C93" s="47"/>
      <c r="D93" s="48"/>
      <c r="E93" s="48"/>
      <c r="F93" s="49"/>
      <c r="G93" s="78"/>
      <c r="H93" s="77"/>
      <c r="I93" s="77"/>
    </row>
    <row r="94" spans="1:9">
      <c r="A94" s="77"/>
      <c r="B94" s="79"/>
      <c r="C94" s="50"/>
      <c r="D94" s="52"/>
      <c r="E94" s="51"/>
      <c r="F94" s="50"/>
      <c r="G94" s="54"/>
      <c r="H94" s="77"/>
      <c r="I94" s="77"/>
    </row>
    <row r="95" spans="1:9">
      <c r="A95" s="77"/>
      <c r="B95" s="79"/>
      <c r="C95" s="50"/>
      <c r="D95" s="52"/>
      <c r="E95" s="51"/>
      <c r="F95" s="50"/>
      <c r="G95" s="54"/>
      <c r="H95" s="77"/>
      <c r="I95" s="77"/>
    </row>
    <row r="96" spans="1:9">
      <c r="A96" s="77"/>
      <c r="B96" s="79"/>
      <c r="C96" s="50"/>
      <c r="D96" s="52"/>
      <c r="E96" s="51"/>
      <c r="F96" s="50"/>
      <c r="G96" s="54"/>
      <c r="H96" s="77"/>
      <c r="I96" s="77"/>
    </row>
    <row r="97" spans="1:9">
      <c r="A97" s="77"/>
      <c r="B97" s="79"/>
      <c r="C97" s="50"/>
      <c r="D97" s="52"/>
      <c r="E97" s="51"/>
      <c r="F97" s="52"/>
      <c r="G97" s="54"/>
      <c r="H97" s="77"/>
      <c r="I97" s="77"/>
    </row>
    <row r="98" spans="1:9">
      <c r="A98" s="77"/>
      <c r="B98" s="79"/>
      <c r="C98" s="50"/>
      <c r="D98" s="52"/>
      <c r="E98" s="51"/>
      <c r="F98" s="52"/>
      <c r="G98" s="54"/>
      <c r="H98" s="77"/>
      <c r="I98" s="77"/>
    </row>
    <row r="99" spans="1:9">
      <c r="A99" s="77"/>
      <c r="B99" s="79"/>
      <c r="C99" s="50"/>
      <c r="D99" s="52"/>
      <c r="E99" s="51"/>
      <c r="F99" s="52"/>
      <c r="G99" s="54"/>
      <c r="H99" s="77"/>
      <c r="I99" s="77"/>
    </row>
    <row r="100" spans="1:9">
      <c r="A100" s="77"/>
      <c r="B100" s="84"/>
      <c r="C100" s="84"/>
      <c r="D100" s="84"/>
      <c r="E100" s="84"/>
      <c r="F100" s="84"/>
      <c r="G100" s="80"/>
      <c r="H100" s="77"/>
      <c r="I100" s="77"/>
    </row>
    <row r="101" spans="1:9">
      <c r="A101" s="77"/>
      <c r="B101" s="77"/>
      <c r="C101" s="77"/>
      <c r="D101" s="77"/>
      <c r="E101" s="77"/>
      <c r="F101" s="77"/>
      <c r="G101" s="77"/>
      <c r="H101" s="77"/>
      <c r="I101" s="77"/>
    </row>
    <row r="102" spans="1:9">
      <c r="A102" s="77"/>
      <c r="B102" s="77"/>
      <c r="C102" s="77"/>
      <c r="D102" s="77"/>
      <c r="E102" s="77"/>
      <c r="F102" s="77"/>
      <c r="G102" s="77"/>
      <c r="H102" s="77"/>
      <c r="I102" s="77"/>
    </row>
    <row r="103" spans="1:9">
      <c r="A103" s="77"/>
      <c r="B103" s="77"/>
      <c r="C103" s="77"/>
      <c r="D103" s="77"/>
      <c r="E103" s="77"/>
      <c r="F103" s="77"/>
      <c r="G103" s="77"/>
      <c r="H103" s="77"/>
      <c r="I103" s="77"/>
    </row>
    <row r="104" spans="1:9">
      <c r="A104" s="77"/>
      <c r="B104" s="77"/>
      <c r="C104" s="77"/>
      <c r="D104" s="77"/>
      <c r="E104" s="77"/>
      <c r="F104" s="77"/>
      <c r="G104" s="77"/>
      <c r="H104" s="77"/>
      <c r="I104" s="77"/>
    </row>
    <row r="105" spans="1:9">
      <c r="A105" s="77"/>
      <c r="B105" s="84"/>
      <c r="C105" s="84"/>
      <c r="D105" s="84"/>
      <c r="E105" s="84"/>
      <c r="F105" s="84"/>
      <c r="G105" s="84"/>
      <c r="H105" s="77"/>
      <c r="I105" s="77"/>
    </row>
    <row r="106" spans="1:9">
      <c r="A106" s="77"/>
      <c r="B106" s="46"/>
      <c r="C106" s="46"/>
      <c r="D106" s="46"/>
      <c r="E106" s="46"/>
      <c r="F106" s="46"/>
      <c r="G106" s="46"/>
      <c r="H106" s="77"/>
      <c r="I106" s="77"/>
    </row>
    <row r="107" spans="1:9">
      <c r="A107" s="77"/>
      <c r="B107" s="47"/>
      <c r="C107" s="47"/>
      <c r="D107" s="48"/>
      <c r="E107" s="48"/>
      <c r="F107" s="49"/>
      <c r="G107" s="78"/>
      <c r="H107" s="77"/>
      <c r="I107" s="77"/>
    </row>
    <row r="108" spans="1:9">
      <c r="A108" s="77"/>
      <c r="B108" s="79"/>
      <c r="C108" s="50"/>
      <c r="D108" s="52"/>
      <c r="E108" s="51"/>
      <c r="F108" s="50"/>
      <c r="G108" s="54"/>
      <c r="H108" s="77"/>
      <c r="I108" s="77"/>
    </row>
    <row r="109" spans="1:9">
      <c r="A109" s="77"/>
      <c r="B109" s="79"/>
      <c r="C109" s="50"/>
      <c r="D109" s="52"/>
      <c r="E109" s="51"/>
      <c r="F109" s="50"/>
      <c r="G109" s="54"/>
      <c r="H109" s="77"/>
      <c r="I109" s="77"/>
    </row>
    <row r="110" spans="1:9">
      <c r="A110" s="77"/>
      <c r="B110" s="79"/>
      <c r="C110" s="50"/>
      <c r="D110" s="52"/>
      <c r="E110" s="51"/>
      <c r="F110" s="52"/>
      <c r="G110" s="54"/>
      <c r="H110" s="77"/>
      <c r="I110" s="77"/>
    </row>
    <row r="111" spans="1:9">
      <c r="A111" s="77"/>
      <c r="B111" s="79"/>
      <c r="C111" s="50"/>
      <c r="D111" s="54"/>
      <c r="E111" s="51"/>
      <c r="F111" s="52"/>
      <c r="G111" s="54"/>
      <c r="H111" s="77"/>
      <c r="I111" s="77"/>
    </row>
    <row r="112" spans="1:9">
      <c r="A112" s="77"/>
      <c r="B112" s="79"/>
      <c r="C112" s="50"/>
      <c r="D112" s="54"/>
      <c r="E112" s="51"/>
      <c r="F112" s="50"/>
      <c r="G112" s="54"/>
      <c r="H112" s="77"/>
      <c r="I112" s="77"/>
    </row>
    <row r="113" spans="1:9">
      <c r="A113" s="77"/>
      <c r="B113" s="79"/>
      <c r="C113" s="50"/>
      <c r="D113" s="54"/>
      <c r="E113" s="51"/>
      <c r="F113" s="50"/>
      <c r="G113" s="54"/>
      <c r="H113" s="77"/>
      <c r="I113" s="77"/>
    </row>
    <row r="114" spans="1:9">
      <c r="A114" s="77"/>
      <c r="B114" s="79"/>
      <c r="C114" s="50"/>
      <c r="D114" s="54"/>
      <c r="E114" s="51"/>
      <c r="F114" s="52"/>
      <c r="G114" s="54"/>
      <c r="H114" s="77"/>
      <c r="I114" s="77"/>
    </row>
    <row r="115" spans="1:9">
      <c r="A115" s="77"/>
      <c r="B115" s="79"/>
      <c r="C115" s="50"/>
      <c r="D115" s="54"/>
      <c r="E115" s="51"/>
      <c r="F115" s="52"/>
      <c r="G115" s="54"/>
      <c r="H115" s="77"/>
      <c r="I115" s="77"/>
    </row>
    <row r="116" spans="1:9">
      <c r="A116" s="77"/>
      <c r="B116" s="79"/>
      <c r="C116" s="50"/>
      <c r="D116" s="54"/>
      <c r="E116" s="51"/>
      <c r="F116" s="52"/>
      <c r="G116" s="54"/>
      <c r="H116" s="77"/>
      <c r="I116" s="77"/>
    </row>
    <row r="117" spans="1:9">
      <c r="A117" s="77"/>
      <c r="B117" s="79"/>
      <c r="C117" s="50"/>
      <c r="D117" s="54"/>
      <c r="E117" s="51"/>
      <c r="F117" s="52"/>
      <c r="G117" s="54"/>
      <c r="H117" s="77"/>
      <c r="I117" s="77"/>
    </row>
    <row r="118" spans="1:9">
      <c r="A118" s="77"/>
      <c r="B118" s="79"/>
      <c r="C118" s="50"/>
      <c r="D118" s="54"/>
      <c r="E118" s="51"/>
      <c r="F118" s="52"/>
      <c r="G118" s="54"/>
      <c r="H118" s="77"/>
      <c r="I118" s="77"/>
    </row>
    <row r="119" spans="1:9">
      <c r="A119" s="77"/>
      <c r="B119" s="84"/>
      <c r="C119" s="84"/>
      <c r="D119" s="84"/>
      <c r="E119" s="84"/>
      <c r="F119" s="84"/>
      <c r="G119" s="81"/>
      <c r="H119" s="77"/>
      <c r="I119" s="77"/>
    </row>
    <row r="120" spans="1:9">
      <c r="A120" s="77"/>
      <c r="B120" s="77"/>
      <c r="C120" s="77"/>
      <c r="D120" s="77"/>
      <c r="E120" s="77"/>
      <c r="F120" s="77"/>
      <c r="G120" s="77"/>
      <c r="H120" s="77"/>
      <c r="I120" s="77"/>
    </row>
    <row r="121" spans="1:9">
      <c r="A121" s="77"/>
      <c r="B121" s="77"/>
      <c r="C121" s="77"/>
      <c r="D121" s="77"/>
      <c r="E121" s="77"/>
      <c r="F121" s="77"/>
      <c r="G121" s="77"/>
      <c r="H121" s="77"/>
      <c r="I121" s="77"/>
    </row>
    <row r="122" spans="1:9">
      <c r="A122" s="77"/>
      <c r="B122" s="77"/>
      <c r="C122" s="77"/>
      <c r="D122" s="77"/>
      <c r="E122" s="77"/>
      <c r="F122" s="77"/>
      <c r="G122" s="77"/>
      <c r="H122" s="77"/>
      <c r="I122" s="77"/>
    </row>
    <row r="123" spans="1:9">
      <c r="A123" s="77"/>
      <c r="B123" s="77"/>
      <c r="C123" s="77"/>
      <c r="D123" s="77"/>
      <c r="E123" s="77"/>
      <c r="F123" s="77"/>
      <c r="G123" s="77"/>
      <c r="H123" s="77"/>
      <c r="I123" s="77"/>
    </row>
    <row r="124" spans="1:9" ht="16.5" customHeight="1">
      <c r="A124" s="77"/>
      <c r="B124" s="85"/>
      <c r="C124" s="85"/>
      <c r="D124" s="85"/>
      <c r="E124" s="85"/>
      <c r="F124" s="85"/>
      <c r="G124" s="85"/>
      <c r="H124" s="77"/>
      <c r="I124" s="77"/>
    </row>
    <row r="125" spans="1:9" hidden="1">
      <c r="A125" s="77"/>
      <c r="B125" s="46"/>
      <c r="C125" s="46"/>
      <c r="D125" s="46"/>
      <c r="E125" s="46"/>
      <c r="F125" s="46"/>
      <c r="G125" s="46"/>
      <c r="H125" s="77"/>
      <c r="I125" s="77"/>
    </row>
    <row r="126" spans="1:9">
      <c r="A126" s="77"/>
      <c r="B126" s="47"/>
      <c r="C126" s="47"/>
      <c r="D126" s="48"/>
      <c r="E126" s="48"/>
      <c r="F126" s="49"/>
      <c r="G126" s="78"/>
      <c r="H126" s="77"/>
      <c r="I126" s="77"/>
    </row>
    <row r="127" spans="1:9">
      <c r="A127" s="77"/>
      <c r="B127" s="79"/>
      <c r="C127" s="50"/>
      <c r="D127" s="52"/>
      <c r="E127" s="51"/>
      <c r="F127" s="50"/>
      <c r="G127" s="54"/>
      <c r="H127" s="77"/>
      <c r="I127" s="77"/>
    </row>
    <row r="128" spans="1:9">
      <c r="A128" s="77"/>
      <c r="B128" s="79"/>
      <c r="C128" s="50"/>
      <c r="D128" s="52"/>
      <c r="E128" s="51"/>
      <c r="F128" s="50"/>
      <c r="G128" s="54"/>
      <c r="H128" s="77"/>
      <c r="I128" s="77"/>
    </row>
    <row r="129" spans="1:9">
      <c r="A129" s="77"/>
      <c r="B129" s="79"/>
      <c r="C129" s="50"/>
      <c r="D129" s="52"/>
      <c r="E129" s="51"/>
      <c r="F129" s="50"/>
      <c r="G129" s="54"/>
      <c r="H129" s="77"/>
      <c r="I129" s="77"/>
    </row>
    <row r="130" spans="1:9">
      <c r="A130" s="77"/>
      <c r="B130" s="79"/>
      <c r="C130" s="50"/>
      <c r="D130" s="52"/>
      <c r="E130" s="51"/>
      <c r="F130" s="52"/>
      <c r="G130" s="54"/>
      <c r="H130" s="77"/>
      <c r="I130" s="77"/>
    </row>
    <row r="131" spans="1:9">
      <c r="A131" s="77"/>
      <c r="B131" s="84"/>
      <c r="C131" s="84"/>
      <c r="D131" s="84"/>
      <c r="E131" s="84"/>
      <c r="F131" s="84"/>
      <c r="G131" s="80"/>
      <c r="H131" s="77"/>
      <c r="I131" s="77"/>
    </row>
    <row r="132" spans="1:9">
      <c r="A132" s="77"/>
      <c r="B132" s="77"/>
      <c r="C132" s="77"/>
      <c r="D132" s="77"/>
      <c r="E132" s="77"/>
      <c r="F132" s="77"/>
      <c r="G132" s="77"/>
      <c r="H132" s="77"/>
      <c r="I132" s="77"/>
    </row>
    <row r="133" spans="1:9">
      <c r="A133" s="77"/>
      <c r="B133" s="77"/>
      <c r="C133" s="77"/>
      <c r="D133" s="77"/>
      <c r="E133" s="77"/>
      <c r="F133" s="77"/>
      <c r="G133" s="77"/>
      <c r="H133" s="77"/>
      <c r="I133" s="77"/>
    </row>
    <row r="134" spans="1:9">
      <c r="A134" s="77"/>
      <c r="B134" s="77"/>
      <c r="C134" s="77"/>
      <c r="D134" s="77"/>
      <c r="E134" s="77"/>
      <c r="F134" s="77"/>
      <c r="G134" s="77"/>
      <c r="H134" s="77"/>
      <c r="I134" s="77"/>
    </row>
    <row r="135" spans="1:9">
      <c r="A135" s="77"/>
      <c r="B135" s="77"/>
      <c r="C135" s="77"/>
      <c r="D135" s="77"/>
      <c r="E135" s="77"/>
      <c r="F135" s="77"/>
      <c r="G135" s="77"/>
      <c r="H135" s="77"/>
      <c r="I135" s="77"/>
    </row>
    <row r="136" spans="1:9" ht="26.25" customHeight="1">
      <c r="A136" s="77"/>
      <c r="B136" s="85"/>
      <c r="C136" s="85"/>
      <c r="D136" s="85"/>
      <c r="E136" s="85"/>
      <c r="F136" s="85"/>
      <c r="G136" s="85"/>
      <c r="H136" s="77"/>
      <c r="I136" s="77"/>
    </row>
    <row r="137" spans="1:9">
      <c r="A137" s="77"/>
      <c r="B137" s="46"/>
      <c r="C137" s="46"/>
      <c r="D137" s="46"/>
      <c r="E137" s="46"/>
      <c r="F137" s="46"/>
      <c r="G137" s="46"/>
      <c r="H137" s="77"/>
      <c r="I137" s="77"/>
    </row>
    <row r="138" spans="1:9">
      <c r="A138" s="77"/>
      <c r="B138" s="47"/>
      <c r="C138" s="47"/>
      <c r="D138" s="48"/>
      <c r="E138" s="48"/>
      <c r="F138" s="49"/>
      <c r="G138" s="78"/>
      <c r="H138" s="77"/>
      <c r="I138" s="77"/>
    </row>
    <row r="139" spans="1:9">
      <c r="A139" s="77"/>
      <c r="B139" s="79"/>
      <c r="C139" s="50"/>
      <c r="D139" s="52"/>
      <c r="E139" s="51"/>
      <c r="F139" s="50"/>
      <c r="G139" s="54"/>
      <c r="H139" s="77"/>
      <c r="I139" s="77"/>
    </row>
    <row r="140" spans="1:9">
      <c r="A140" s="77"/>
      <c r="B140" s="79"/>
      <c r="C140" s="50"/>
      <c r="D140" s="52"/>
      <c r="E140" s="51"/>
      <c r="F140" s="50"/>
      <c r="G140" s="54"/>
      <c r="H140" s="77"/>
      <c r="I140" s="77"/>
    </row>
    <row r="141" spans="1:9">
      <c r="A141" s="77"/>
      <c r="B141" s="82"/>
      <c r="C141" s="53"/>
      <c r="D141" s="52"/>
      <c r="E141" s="51"/>
      <c r="F141" s="50"/>
      <c r="G141" s="54"/>
      <c r="H141" s="77"/>
      <c r="I141" s="77"/>
    </row>
    <row r="142" spans="1:9">
      <c r="A142" s="77"/>
      <c r="B142" s="84"/>
      <c r="C142" s="84"/>
      <c r="D142" s="84"/>
      <c r="E142" s="84"/>
      <c r="F142" s="84"/>
      <c r="G142" s="80"/>
      <c r="H142" s="77"/>
      <c r="I142" s="77"/>
    </row>
    <row r="143" spans="1:9">
      <c r="A143" s="77"/>
      <c r="B143" s="77"/>
      <c r="C143" s="77"/>
      <c r="D143" s="77"/>
      <c r="E143" s="77"/>
      <c r="F143" s="77"/>
      <c r="G143" s="77"/>
      <c r="H143" s="77"/>
      <c r="I143" s="77"/>
    </row>
    <row r="144" spans="1:9">
      <c r="A144" s="77"/>
      <c r="B144" s="77"/>
      <c r="C144" s="77"/>
      <c r="D144" s="77"/>
      <c r="E144" s="77"/>
      <c r="F144" s="77"/>
      <c r="G144" s="77"/>
      <c r="H144" s="77"/>
      <c r="I144" s="77"/>
    </row>
    <row r="145" spans="1:9">
      <c r="A145" s="77"/>
      <c r="B145" s="77"/>
      <c r="C145" s="77"/>
      <c r="D145" s="77"/>
      <c r="E145" s="77"/>
      <c r="F145" s="77"/>
      <c r="G145" s="77"/>
      <c r="H145" s="77"/>
      <c r="I145" s="77"/>
    </row>
    <row r="146" spans="1:9">
      <c r="A146" s="77"/>
      <c r="B146" s="77"/>
      <c r="C146" s="77"/>
      <c r="D146" s="77"/>
      <c r="E146" s="77"/>
      <c r="F146" s="77"/>
      <c r="G146" s="77"/>
      <c r="H146" s="77"/>
      <c r="I146" s="77"/>
    </row>
    <row r="147" spans="1:9" ht="28.5" customHeight="1">
      <c r="A147" s="77"/>
      <c r="B147" s="86"/>
      <c r="C147" s="86"/>
      <c r="D147" s="86"/>
      <c r="E147" s="86"/>
      <c r="F147" s="86"/>
      <c r="G147" s="86"/>
      <c r="H147" s="77"/>
      <c r="I147" s="77"/>
    </row>
    <row r="148" spans="1:9">
      <c r="A148" s="77"/>
      <c r="B148" s="46"/>
      <c r="C148" s="46"/>
      <c r="D148" s="46"/>
      <c r="E148" s="46"/>
      <c r="F148" s="46"/>
      <c r="G148" s="46"/>
      <c r="H148" s="77"/>
      <c r="I148" s="77"/>
    </row>
    <row r="149" spans="1:9">
      <c r="A149" s="77"/>
      <c r="B149" s="47"/>
      <c r="C149" s="47"/>
      <c r="D149" s="48"/>
      <c r="E149" s="48"/>
      <c r="F149" s="49"/>
      <c r="G149" s="78"/>
      <c r="H149" s="77"/>
      <c r="I149" s="77"/>
    </row>
    <row r="150" spans="1:9">
      <c r="A150" s="77"/>
      <c r="B150" s="79"/>
      <c r="C150" s="50"/>
      <c r="D150" s="52"/>
      <c r="E150" s="51"/>
      <c r="F150" s="50"/>
      <c r="G150" s="54"/>
      <c r="H150" s="77"/>
      <c r="I150" s="77"/>
    </row>
    <row r="151" spans="1:9">
      <c r="A151" s="77"/>
      <c r="B151" s="79"/>
      <c r="C151" s="50"/>
      <c r="D151" s="52"/>
      <c r="E151" s="51"/>
      <c r="F151" s="50"/>
      <c r="G151" s="54"/>
      <c r="H151" s="77"/>
      <c r="I151" s="77"/>
    </row>
    <row r="152" spans="1:9">
      <c r="A152" s="77"/>
      <c r="B152" s="79"/>
      <c r="C152" s="50"/>
      <c r="D152" s="52"/>
      <c r="E152" s="51"/>
      <c r="F152" s="52"/>
      <c r="G152" s="54"/>
      <c r="H152" s="77"/>
      <c r="I152" s="77"/>
    </row>
    <row r="153" spans="1:9">
      <c r="A153" s="77"/>
      <c r="B153" s="356"/>
      <c r="C153" s="356"/>
      <c r="D153" s="356"/>
      <c r="E153" s="356"/>
      <c r="F153" s="356"/>
      <c r="G153" s="80"/>
      <c r="H153" s="77"/>
      <c r="I153" s="77"/>
    </row>
    <row r="154" spans="1:9">
      <c r="A154" s="77"/>
      <c r="B154" s="77"/>
      <c r="C154" s="77"/>
      <c r="D154" s="77"/>
      <c r="E154" s="77"/>
      <c r="F154" s="77"/>
      <c r="G154" s="77"/>
      <c r="H154" s="77"/>
      <c r="I154" s="77"/>
    </row>
    <row r="155" spans="1:9">
      <c r="A155" s="77"/>
      <c r="B155" s="77"/>
      <c r="C155" s="77"/>
      <c r="D155" s="77"/>
      <c r="E155" s="77"/>
      <c r="F155" s="77"/>
      <c r="G155" s="77"/>
      <c r="H155" s="77"/>
      <c r="I155" s="77"/>
    </row>
    <row r="156" spans="1:9">
      <c r="A156" s="77"/>
      <c r="B156" s="77"/>
      <c r="C156" s="77"/>
      <c r="D156" s="77"/>
      <c r="E156" s="77"/>
      <c r="F156" s="77"/>
      <c r="G156" s="77"/>
      <c r="H156" s="77"/>
      <c r="I156" s="77"/>
    </row>
    <row r="157" spans="1:9">
      <c r="A157" s="77"/>
      <c r="B157" s="77"/>
      <c r="C157" s="77"/>
      <c r="D157" s="77"/>
      <c r="E157" s="77"/>
      <c r="F157" s="77"/>
      <c r="G157" s="77"/>
      <c r="H157" s="77"/>
      <c r="I157" s="77"/>
    </row>
    <row r="158" spans="1:9" ht="30" customHeight="1">
      <c r="A158" s="77"/>
      <c r="B158" s="86"/>
      <c r="C158" s="86"/>
      <c r="D158" s="86"/>
      <c r="E158" s="86"/>
      <c r="F158" s="86"/>
      <c r="G158" s="86"/>
      <c r="H158" s="77"/>
      <c r="I158" s="77"/>
    </row>
    <row r="159" spans="1:9">
      <c r="A159" s="77"/>
      <c r="B159" s="46"/>
      <c r="C159" s="46"/>
      <c r="D159" s="46"/>
      <c r="E159" s="46"/>
      <c r="F159" s="46"/>
      <c r="G159" s="46"/>
      <c r="H159" s="77"/>
      <c r="I159" s="77"/>
    </row>
    <row r="160" spans="1:9">
      <c r="A160" s="77"/>
      <c r="B160" s="47"/>
      <c r="C160" s="47"/>
      <c r="D160" s="48"/>
      <c r="E160" s="48"/>
      <c r="F160" s="49"/>
      <c r="G160" s="78"/>
      <c r="H160" s="77"/>
      <c r="I160" s="77"/>
    </row>
    <row r="161" spans="1:9">
      <c r="A161" s="77"/>
      <c r="B161" s="79"/>
      <c r="C161" s="50"/>
      <c r="D161" s="52"/>
      <c r="E161" s="51"/>
      <c r="F161" s="50"/>
      <c r="G161" s="54"/>
      <c r="H161" s="77"/>
      <c r="I161" s="77"/>
    </row>
    <row r="162" spans="1:9">
      <c r="A162" s="77"/>
      <c r="B162" s="79"/>
      <c r="C162" s="50"/>
      <c r="D162" s="52"/>
      <c r="E162" s="51"/>
      <c r="F162" s="50"/>
      <c r="G162" s="54"/>
      <c r="H162" s="77"/>
      <c r="I162" s="77"/>
    </row>
    <row r="163" spans="1:9">
      <c r="A163" s="77"/>
      <c r="B163" s="79"/>
      <c r="C163" s="50"/>
      <c r="D163" s="52"/>
      <c r="E163" s="51"/>
      <c r="F163" s="52"/>
      <c r="G163" s="54"/>
      <c r="H163" s="77"/>
      <c r="I163" s="77"/>
    </row>
    <row r="164" spans="1:9">
      <c r="A164" s="77"/>
      <c r="B164" s="84"/>
      <c r="C164" s="84"/>
      <c r="D164" s="84"/>
      <c r="E164" s="84"/>
      <c r="F164" s="84"/>
      <c r="G164" s="80"/>
      <c r="H164" s="77"/>
      <c r="I164" s="77"/>
    </row>
    <row r="165" spans="1:9">
      <c r="A165" s="77"/>
      <c r="B165" s="77"/>
      <c r="C165" s="77"/>
      <c r="D165" s="77"/>
      <c r="E165" s="77"/>
      <c r="F165" s="77"/>
      <c r="G165" s="77"/>
      <c r="H165" s="77"/>
      <c r="I165" s="77"/>
    </row>
    <row r="166" spans="1:9">
      <c r="A166" s="77"/>
      <c r="B166" s="77"/>
      <c r="C166" s="77"/>
      <c r="D166" s="77"/>
      <c r="E166" s="77"/>
      <c r="F166" s="77"/>
      <c r="G166" s="77"/>
      <c r="H166" s="77"/>
      <c r="I166" s="77"/>
    </row>
    <row r="167" spans="1:9">
      <c r="A167" s="77"/>
      <c r="B167" s="77"/>
      <c r="C167" s="77"/>
      <c r="D167" s="77"/>
      <c r="E167" s="77"/>
      <c r="F167" s="77"/>
      <c r="G167" s="77"/>
      <c r="H167" s="77"/>
      <c r="I167" s="77"/>
    </row>
    <row r="168" spans="1:9">
      <c r="A168" s="77"/>
      <c r="B168" s="77"/>
      <c r="C168" s="77"/>
      <c r="D168" s="77"/>
      <c r="E168" s="77"/>
      <c r="F168" s="77"/>
      <c r="G168" s="77"/>
      <c r="H168" s="77"/>
      <c r="I168" s="77"/>
    </row>
    <row r="169" spans="1:9" ht="27.75" customHeight="1">
      <c r="A169" s="77"/>
      <c r="B169" s="86"/>
      <c r="C169" s="86"/>
      <c r="D169" s="86"/>
      <c r="E169" s="86"/>
      <c r="F169" s="86"/>
      <c r="G169" s="86"/>
      <c r="H169" s="77"/>
      <c r="I169" s="77"/>
    </row>
    <row r="170" spans="1:9">
      <c r="A170" s="77"/>
      <c r="B170" s="46"/>
      <c r="C170" s="46"/>
      <c r="D170" s="46"/>
      <c r="E170" s="46"/>
      <c r="F170" s="46"/>
      <c r="G170" s="46"/>
      <c r="H170" s="77"/>
      <c r="I170" s="77"/>
    </row>
    <row r="171" spans="1:9">
      <c r="A171" s="77"/>
      <c r="B171" s="47"/>
      <c r="C171" s="47"/>
      <c r="D171" s="48"/>
      <c r="E171" s="48"/>
      <c r="F171" s="49"/>
      <c r="G171" s="78"/>
      <c r="H171" s="77"/>
      <c r="I171" s="77"/>
    </row>
    <row r="172" spans="1:9">
      <c r="A172" s="77"/>
      <c r="B172" s="79"/>
      <c r="C172" s="50"/>
      <c r="D172" s="52"/>
      <c r="E172" s="51"/>
      <c r="F172" s="50"/>
      <c r="G172" s="54"/>
      <c r="H172" s="77"/>
      <c r="I172" s="77"/>
    </row>
    <row r="173" spans="1:9">
      <c r="A173" s="77"/>
      <c r="B173" s="79"/>
      <c r="C173" s="50"/>
      <c r="D173" s="52"/>
      <c r="E173" s="51"/>
      <c r="F173" s="50"/>
      <c r="G173" s="54"/>
      <c r="H173" s="77"/>
      <c r="I173" s="77"/>
    </row>
    <row r="174" spans="1:9" ht="27" customHeight="1">
      <c r="A174" s="77"/>
      <c r="B174" s="82"/>
      <c r="C174" s="53"/>
      <c r="D174" s="52"/>
      <c r="E174" s="51"/>
      <c r="F174" s="52"/>
      <c r="G174" s="54"/>
      <c r="H174" s="77"/>
      <c r="I174" s="77"/>
    </row>
    <row r="175" spans="1:9">
      <c r="A175" s="77"/>
      <c r="B175" s="84"/>
      <c r="C175" s="84"/>
      <c r="D175" s="84"/>
      <c r="E175" s="84"/>
      <c r="F175" s="84"/>
      <c r="G175" s="80"/>
      <c r="H175" s="77"/>
      <c r="I175" s="77"/>
    </row>
    <row r="176" spans="1:9">
      <c r="A176" s="77"/>
      <c r="B176" s="77"/>
      <c r="C176" s="77"/>
      <c r="D176" s="77"/>
      <c r="E176" s="77"/>
      <c r="F176" s="77"/>
      <c r="G176" s="77"/>
      <c r="H176" s="77"/>
      <c r="I176" s="77"/>
    </row>
    <row r="177" spans="1:9">
      <c r="A177" s="77"/>
      <c r="B177" s="77"/>
      <c r="C177" s="77"/>
      <c r="D177" s="77"/>
      <c r="E177" s="77"/>
      <c r="F177" s="77"/>
      <c r="G177" s="77"/>
      <c r="H177" s="77"/>
      <c r="I177" s="77"/>
    </row>
    <row r="178" spans="1:9">
      <c r="A178" s="77"/>
      <c r="B178" s="77"/>
      <c r="C178" s="77"/>
      <c r="D178" s="77"/>
      <c r="E178" s="77"/>
      <c r="F178" s="77"/>
      <c r="G178" s="77"/>
      <c r="H178" s="77"/>
      <c r="I178" s="77"/>
    </row>
    <row r="179" spans="1:9">
      <c r="A179" s="77"/>
      <c r="B179" s="77"/>
      <c r="C179" s="77"/>
      <c r="D179" s="77"/>
      <c r="E179" s="77"/>
      <c r="F179" s="77"/>
      <c r="G179" s="77"/>
      <c r="H179" s="77"/>
      <c r="I179" s="77"/>
    </row>
    <row r="180" spans="1:9" ht="26.25" customHeight="1">
      <c r="A180" s="77"/>
      <c r="B180" s="86"/>
      <c r="C180" s="86"/>
      <c r="D180" s="86"/>
      <c r="E180" s="86"/>
      <c r="F180" s="86"/>
      <c r="G180" s="86"/>
      <c r="H180" s="77"/>
      <c r="I180" s="77"/>
    </row>
    <row r="181" spans="1:9">
      <c r="A181" s="77"/>
      <c r="B181" s="46"/>
      <c r="C181" s="46"/>
      <c r="D181" s="46"/>
      <c r="E181" s="46"/>
      <c r="F181" s="46"/>
      <c r="G181" s="46"/>
      <c r="H181" s="77"/>
      <c r="I181" s="77"/>
    </row>
    <row r="182" spans="1:9">
      <c r="A182" s="77"/>
      <c r="B182" s="47"/>
      <c r="C182" s="47"/>
      <c r="D182" s="48"/>
      <c r="E182" s="48"/>
      <c r="F182" s="49"/>
      <c r="G182" s="78"/>
      <c r="H182" s="77"/>
      <c r="I182" s="77"/>
    </row>
    <row r="183" spans="1:9">
      <c r="A183" s="77"/>
      <c r="B183" s="79"/>
      <c r="C183" s="50"/>
      <c r="D183" s="52"/>
      <c r="E183" s="51"/>
      <c r="F183" s="50"/>
      <c r="G183" s="54"/>
      <c r="H183" s="77"/>
      <c r="I183" s="77"/>
    </row>
    <row r="184" spans="1:9">
      <c r="A184" s="77"/>
      <c r="B184" s="79"/>
      <c r="C184" s="50"/>
      <c r="D184" s="52"/>
      <c r="E184" s="51"/>
      <c r="F184" s="50"/>
      <c r="G184" s="54"/>
      <c r="H184" s="77"/>
      <c r="I184" s="77"/>
    </row>
    <row r="185" spans="1:9">
      <c r="A185" s="77"/>
      <c r="B185" s="82"/>
      <c r="C185" s="53"/>
      <c r="D185" s="52"/>
      <c r="E185" s="51"/>
      <c r="F185" s="52"/>
      <c r="G185" s="54"/>
      <c r="H185" s="77"/>
      <c r="I185" s="77"/>
    </row>
    <row r="186" spans="1:9">
      <c r="A186" s="77"/>
      <c r="B186" s="84"/>
      <c r="C186" s="84"/>
      <c r="D186" s="84"/>
      <c r="E186" s="84"/>
      <c r="F186" s="84"/>
      <c r="G186" s="80"/>
      <c r="H186" s="77"/>
      <c r="I186" s="77"/>
    </row>
    <row r="187" spans="1:9">
      <c r="A187" s="77"/>
      <c r="B187" s="77"/>
      <c r="C187" s="77"/>
      <c r="D187" s="77"/>
      <c r="E187" s="77"/>
      <c r="F187" s="77"/>
      <c r="G187" s="77"/>
      <c r="H187" s="77"/>
      <c r="I187" s="77"/>
    </row>
    <row r="188" spans="1:9">
      <c r="A188" s="77"/>
      <c r="B188" s="77"/>
      <c r="C188" s="77"/>
      <c r="D188" s="77"/>
      <c r="E188" s="77"/>
      <c r="F188" s="77"/>
      <c r="G188" s="77"/>
      <c r="H188" s="77"/>
      <c r="I188" s="77"/>
    </row>
    <row r="189" spans="1:9">
      <c r="A189" s="77"/>
      <c r="B189" s="77"/>
      <c r="C189" s="77"/>
      <c r="D189" s="77"/>
      <c r="E189" s="77"/>
      <c r="F189" s="77"/>
      <c r="G189" s="77"/>
      <c r="H189" s="77"/>
      <c r="I189" s="77"/>
    </row>
    <row r="190" spans="1:9">
      <c r="A190" s="77"/>
      <c r="B190" s="77"/>
      <c r="C190" s="77"/>
      <c r="D190" s="77"/>
      <c r="E190" s="77"/>
      <c r="F190" s="77"/>
      <c r="G190" s="77"/>
      <c r="H190" s="77"/>
      <c r="I190" s="77"/>
    </row>
    <row r="191" spans="1:9" ht="25.5" customHeight="1">
      <c r="A191" s="77"/>
      <c r="B191" s="86"/>
      <c r="C191" s="86"/>
      <c r="D191" s="86"/>
      <c r="E191" s="86"/>
      <c r="F191" s="86"/>
      <c r="G191" s="86"/>
      <c r="H191" s="77"/>
      <c r="I191" s="77"/>
    </row>
    <row r="192" spans="1:9">
      <c r="A192" s="77"/>
      <c r="B192" s="46"/>
      <c r="C192" s="46"/>
      <c r="D192" s="46"/>
      <c r="E192" s="46"/>
      <c r="F192" s="46"/>
      <c r="G192" s="46"/>
      <c r="H192" s="77"/>
      <c r="I192" s="77"/>
    </row>
    <row r="193" spans="1:9">
      <c r="A193" s="77"/>
      <c r="B193" s="47"/>
      <c r="C193" s="47"/>
      <c r="D193" s="48"/>
      <c r="E193" s="48"/>
      <c r="F193" s="49"/>
      <c r="G193" s="78"/>
      <c r="H193" s="77"/>
      <c r="I193" s="77"/>
    </row>
    <row r="194" spans="1:9">
      <c r="A194" s="77"/>
      <c r="B194" s="79"/>
      <c r="C194" s="50"/>
      <c r="D194" s="52"/>
      <c r="E194" s="51"/>
      <c r="F194" s="50"/>
      <c r="G194" s="54"/>
      <c r="H194" s="77"/>
      <c r="I194" s="77"/>
    </row>
    <row r="195" spans="1:9">
      <c r="A195" s="77"/>
      <c r="B195" s="79"/>
      <c r="C195" s="50"/>
      <c r="D195" s="52"/>
      <c r="E195" s="51"/>
      <c r="F195" s="50"/>
      <c r="G195" s="54"/>
      <c r="H195" s="77"/>
      <c r="I195" s="77"/>
    </row>
    <row r="196" spans="1:9">
      <c r="A196" s="77"/>
      <c r="B196" s="79"/>
      <c r="C196" s="50"/>
      <c r="D196" s="52"/>
      <c r="E196" s="51"/>
      <c r="F196" s="52"/>
      <c r="G196" s="54"/>
      <c r="H196" s="77"/>
      <c r="I196" s="77"/>
    </row>
    <row r="197" spans="1:9">
      <c r="A197" s="77"/>
      <c r="B197" s="82"/>
      <c r="C197" s="53"/>
      <c r="D197" s="52"/>
      <c r="E197" s="51"/>
      <c r="F197" s="52"/>
      <c r="G197" s="54"/>
      <c r="H197" s="77"/>
      <c r="I197" s="77"/>
    </row>
    <row r="198" spans="1:9">
      <c r="A198" s="77"/>
      <c r="B198" s="84"/>
      <c r="C198" s="84"/>
      <c r="D198" s="84"/>
      <c r="E198" s="84"/>
      <c r="F198" s="84"/>
      <c r="G198" s="80"/>
      <c r="H198" s="77"/>
      <c r="I198" s="77"/>
    </row>
    <row r="199" spans="1:9">
      <c r="A199" s="77"/>
      <c r="B199" s="77"/>
      <c r="C199" s="77"/>
      <c r="D199" s="77"/>
      <c r="E199" s="77"/>
      <c r="F199" s="77"/>
      <c r="G199" s="77"/>
      <c r="H199" s="77"/>
      <c r="I199" s="77"/>
    </row>
    <row r="200" spans="1:9">
      <c r="A200" s="77"/>
      <c r="B200" s="77"/>
      <c r="C200" s="77"/>
      <c r="D200" s="77"/>
      <c r="E200" s="77"/>
      <c r="F200" s="77"/>
      <c r="G200" s="77"/>
      <c r="H200" s="77"/>
      <c r="I200" s="77"/>
    </row>
    <row r="201" spans="1:9">
      <c r="A201" s="77"/>
      <c r="B201" s="77"/>
      <c r="C201" s="77"/>
      <c r="D201" s="77"/>
      <c r="E201" s="77"/>
      <c r="F201" s="77"/>
      <c r="G201" s="77"/>
      <c r="H201" s="77"/>
      <c r="I201" s="77"/>
    </row>
    <row r="202" spans="1:9">
      <c r="A202" s="77"/>
      <c r="B202" s="77"/>
      <c r="C202" s="77"/>
      <c r="D202" s="77"/>
      <c r="E202" s="77"/>
      <c r="F202" s="77"/>
      <c r="G202" s="77"/>
      <c r="H202" s="77"/>
      <c r="I202" s="77"/>
    </row>
    <row r="203" spans="1:9">
      <c r="A203" s="77"/>
      <c r="B203" s="77"/>
      <c r="C203" s="77"/>
      <c r="D203" s="77"/>
      <c r="E203" s="77"/>
      <c r="F203" s="77"/>
      <c r="G203" s="77"/>
      <c r="H203" s="77"/>
      <c r="I203" s="77"/>
    </row>
    <row r="204" spans="1:9">
      <c r="A204" s="77"/>
      <c r="B204" s="77"/>
      <c r="C204" s="77"/>
      <c r="D204" s="77"/>
      <c r="E204" s="77"/>
      <c r="F204" s="77"/>
      <c r="G204" s="77"/>
      <c r="H204" s="77"/>
      <c r="I204" s="77"/>
    </row>
    <row r="205" spans="1:9">
      <c r="A205" s="77"/>
      <c r="B205" s="77"/>
      <c r="C205" s="77"/>
      <c r="D205" s="77"/>
      <c r="E205" s="77"/>
      <c r="F205" s="77"/>
      <c r="G205" s="77"/>
      <c r="H205" s="77"/>
      <c r="I205" s="77"/>
    </row>
    <row r="206" spans="1:9">
      <c r="A206" s="77"/>
      <c r="B206" s="77"/>
      <c r="C206" s="77"/>
      <c r="D206" s="77"/>
      <c r="E206" s="77"/>
      <c r="F206" s="77"/>
      <c r="G206" s="77"/>
      <c r="H206" s="77"/>
      <c r="I206" s="77"/>
    </row>
    <row r="207" spans="1:9">
      <c r="A207" s="77"/>
      <c r="B207" s="77"/>
      <c r="C207" s="77"/>
      <c r="D207" s="77"/>
      <c r="E207" s="77"/>
      <c r="F207" s="77"/>
      <c r="G207" s="77"/>
      <c r="H207" s="77"/>
      <c r="I207" s="77"/>
    </row>
  </sheetData>
  <mergeCells count="5">
    <mergeCell ref="B5:G5"/>
    <mergeCell ref="B12:F12"/>
    <mergeCell ref="B18:G18"/>
    <mergeCell ref="B13:C13"/>
    <mergeCell ref="B153:F153"/>
  </mergeCells>
  <printOptions horizontalCentered="1"/>
  <pageMargins left="0.51181102362204722" right="1.1023622047244095" top="0.78740157480314965" bottom="0.78740157480314965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7"/>
  <sheetViews>
    <sheetView topLeftCell="A4" workbookViewId="0">
      <selection activeCell="B12" sqref="B12"/>
    </sheetView>
  </sheetViews>
  <sheetFormatPr defaultRowHeight="15"/>
  <cols>
    <col min="1" max="1" width="9.140625" style="42"/>
    <col min="2" max="2" width="11.42578125" style="42" bestFit="1" customWidth="1"/>
    <col min="3" max="3" width="33.140625" style="42" customWidth="1"/>
    <col min="4" max="4" width="9.140625" style="42"/>
    <col min="5" max="5" width="7.42578125" style="42" customWidth="1"/>
    <col min="6" max="6" width="9.140625" style="42"/>
    <col min="7" max="7" width="19.28515625" style="42" customWidth="1"/>
    <col min="8" max="8" width="9.140625" style="42"/>
    <col min="9" max="9" width="16.7109375" style="42" customWidth="1"/>
    <col min="10" max="257" width="9.140625" style="42"/>
    <col min="258" max="258" width="10.5703125" style="42" customWidth="1"/>
    <col min="259" max="259" width="24" style="42" customWidth="1"/>
    <col min="260" max="260" width="9.140625" style="42"/>
    <col min="261" max="261" width="7.42578125" style="42" customWidth="1"/>
    <col min="262" max="262" width="9.140625" style="42"/>
    <col min="263" max="263" width="19.28515625" style="42" customWidth="1"/>
    <col min="264" max="264" width="9.140625" style="42"/>
    <col min="265" max="265" width="16.7109375" style="42" customWidth="1"/>
    <col min="266" max="513" width="9.140625" style="42"/>
    <col min="514" max="514" width="10.5703125" style="42" customWidth="1"/>
    <col min="515" max="515" width="24" style="42" customWidth="1"/>
    <col min="516" max="516" width="9.140625" style="42"/>
    <col min="517" max="517" width="7.42578125" style="42" customWidth="1"/>
    <col min="518" max="518" width="9.140625" style="42"/>
    <col min="519" max="519" width="19.28515625" style="42" customWidth="1"/>
    <col min="520" max="520" width="9.140625" style="42"/>
    <col min="521" max="521" width="16.7109375" style="42" customWidth="1"/>
    <col min="522" max="769" width="9.140625" style="42"/>
    <col min="770" max="770" width="10.5703125" style="42" customWidth="1"/>
    <col min="771" max="771" width="24" style="42" customWidth="1"/>
    <col min="772" max="772" width="9.140625" style="42"/>
    <col min="773" max="773" width="7.42578125" style="42" customWidth="1"/>
    <col min="774" max="774" width="9.140625" style="42"/>
    <col min="775" max="775" width="19.28515625" style="42" customWidth="1"/>
    <col min="776" max="776" width="9.140625" style="42"/>
    <col min="777" max="777" width="16.7109375" style="42" customWidth="1"/>
    <col min="778" max="1025" width="9.140625" style="42"/>
    <col min="1026" max="1026" width="10.5703125" style="42" customWidth="1"/>
    <col min="1027" max="1027" width="24" style="42" customWidth="1"/>
    <col min="1028" max="1028" width="9.140625" style="42"/>
    <col min="1029" max="1029" width="7.42578125" style="42" customWidth="1"/>
    <col min="1030" max="1030" width="9.140625" style="42"/>
    <col min="1031" max="1031" width="19.28515625" style="42" customWidth="1"/>
    <col min="1032" max="1032" width="9.140625" style="42"/>
    <col min="1033" max="1033" width="16.7109375" style="42" customWidth="1"/>
    <col min="1034" max="1281" width="9.140625" style="42"/>
    <col min="1282" max="1282" width="10.5703125" style="42" customWidth="1"/>
    <col min="1283" max="1283" width="24" style="42" customWidth="1"/>
    <col min="1284" max="1284" width="9.140625" style="42"/>
    <col min="1285" max="1285" width="7.42578125" style="42" customWidth="1"/>
    <col min="1286" max="1286" width="9.140625" style="42"/>
    <col min="1287" max="1287" width="19.28515625" style="42" customWidth="1"/>
    <col min="1288" max="1288" width="9.140625" style="42"/>
    <col min="1289" max="1289" width="16.7109375" style="42" customWidth="1"/>
    <col min="1290" max="1537" width="9.140625" style="42"/>
    <col min="1538" max="1538" width="10.5703125" style="42" customWidth="1"/>
    <col min="1539" max="1539" width="24" style="42" customWidth="1"/>
    <col min="1540" max="1540" width="9.140625" style="42"/>
    <col min="1541" max="1541" width="7.42578125" style="42" customWidth="1"/>
    <col min="1542" max="1542" width="9.140625" style="42"/>
    <col min="1543" max="1543" width="19.28515625" style="42" customWidth="1"/>
    <col min="1544" max="1544" width="9.140625" style="42"/>
    <col min="1545" max="1545" width="16.7109375" style="42" customWidth="1"/>
    <col min="1546" max="1793" width="9.140625" style="42"/>
    <col min="1794" max="1794" width="10.5703125" style="42" customWidth="1"/>
    <col min="1795" max="1795" width="24" style="42" customWidth="1"/>
    <col min="1796" max="1796" width="9.140625" style="42"/>
    <col min="1797" max="1797" width="7.42578125" style="42" customWidth="1"/>
    <col min="1798" max="1798" width="9.140625" style="42"/>
    <col min="1799" max="1799" width="19.28515625" style="42" customWidth="1"/>
    <col min="1800" max="1800" width="9.140625" style="42"/>
    <col min="1801" max="1801" width="16.7109375" style="42" customWidth="1"/>
    <col min="1802" max="2049" width="9.140625" style="42"/>
    <col min="2050" max="2050" width="10.5703125" style="42" customWidth="1"/>
    <col min="2051" max="2051" width="24" style="42" customWidth="1"/>
    <col min="2052" max="2052" width="9.140625" style="42"/>
    <col min="2053" max="2053" width="7.42578125" style="42" customWidth="1"/>
    <col min="2054" max="2054" width="9.140625" style="42"/>
    <col min="2055" max="2055" width="19.28515625" style="42" customWidth="1"/>
    <col min="2056" max="2056" width="9.140625" style="42"/>
    <col min="2057" max="2057" width="16.7109375" style="42" customWidth="1"/>
    <col min="2058" max="2305" width="9.140625" style="42"/>
    <col min="2306" max="2306" width="10.5703125" style="42" customWidth="1"/>
    <col min="2307" max="2307" width="24" style="42" customWidth="1"/>
    <col min="2308" max="2308" width="9.140625" style="42"/>
    <col min="2309" max="2309" width="7.42578125" style="42" customWidth="1"/>
    <col min="2310" max="2310" width="9.140625" style="42"/>
    <col min="2311" max="2311" width="19.28515625" style="42" customWidth="1"/>
    <col min="2312" max="2312" width="9.140625" style="42"/>
    <col min="2313" max="2313" width="16.7109375" style="42" customWidth="1"/>
    <col min="2314" max="2561" width="9.140625" style="42"/>
    <col min="2562" max="2562" width="10.5703125" style="42" customWidth="1"/>
    <col min="2563" max="2563" width="24" style="42" customWidth="1"/>
    <col min="2564" max="2564" width="9.140625" style="42"/>
    <col min="2565" max="2565" width="7.42578125" style="42" customWidth="1"/>
    <col min="2566" max="2566" width="9.140625" style="42"/>
    <col min="2567" max="2567" width="19.28515625" style="42" customWidth="1"/>
    <col min="2568" max="2568" width="9.140625" style="42"/>
    <col min="2569" max="2569" width="16.7109375" style="42" customWidth="1"/>
    <col min="2570" max="2817" width="9.140625" style="42"/>
    <col min="2818" max="2818" width="10.5703125" style="42" customWidth="1"/>
    <col min="2819" max="2819" width="24" style="42" customWidth="1"/>
    <col min="2820" max="2820" width="9.140625" style="42"/>
    <col min="2821" max="2821" width="7.42578125" style="42" customWidth="1"/>
    <col min="2822" max="2822" width="9.140625" style="42"/>
    <col min="2823" max="2823" width="19.28515625" style="42" customWidth="1"/>
    <col min="2824" max="2824" width="9.140625" style="42"/>
    <col min="2825" max="2825" width="16.7109375" style="42" customWidth="1"/>
    <col min="2826" max="3073" width="9.140625" style="42"/>
    <col min="3074" max="3074" width="10.5703125" style="42" customWidth="1"/>
    <col min="3075" max="3075" width="24" style="42" customWidth="1"/>
    <col min="3076" max="3076" width="9.140625" style="42"/>
    <col min="3077" max="3077" width="7.42578125" style="42" customWidth="1"/>
    <col min="3078" max="3078" width="9.140625" style="42"/>
    <col min="3079" max="3079" width="19.28515625" style="42" customWidth="1"/>
    <col min="3080" max="3080" width="9.140625" style="42"/>
    <col min="3081" max="3081" width="16.7109375" style="42" customWidth="1"/>
    <col min="3082" max="3329" width="9.140625" style="42"/>
    <col min="3330" max="3330" width="10.5703125" style="42" customWidth="1"/>
    <col min="3331" max="3331" width="24" style="42" customWidth="1"/>
    <col min="3332" max="3332" width="9.140625" style="42"/>
    <col min="3333" max="3333" width="7.42578125" style="42" customWidth="1"/>
    <col min="3334" max="3334" width="9.140625" style="42"/>
    <col min="3335" max="3335" width="19.28515625" style="42" customWidth="1"/>
    <col min="3336" max="3336" width="9.140625" style="42"/>
    <col min="3337" max="3337" width="16.7109375" style="42" customWidth="1"/>
    <col min="3338" max="3585" width="9.140625" style="42"/>
    <col min="3586" max="3586" width="10.5703125" style="42" customWidth="1"/>
    <col min="3587" max="3587" width="24" style="42" customWidth="1"/>
    <col min="3588" max="3588" width="9.140625" style="42"/>
    <col min="3589" max="3589" width="7.42578125" style="42" customWidth="1"/>
    <col min="3590" max="3590" width="9.140625" style="42"/>
    <col min="3591" max="3591" width="19.28515625" style="42" customWidth="1"/>
    <col min="3592" max="3592" width="9.140625" style="42"/>
    <col min="3593" max="3593" width="16.7109375" style="42" customWidth="1"/>
    <col min="3594" max="3841" width="9.140625" style="42"/>
    <col min="3842" max="3842" width="10.5703125" style="42" customWidth="1"/>
    <col min="3843" max="3843" width="24" style="42" customWidth="1"/>
    <col min="3844" max="3844" width="9.140625" style="42"/>
    <col min="3845" max="3845" width="7.42578125" style="42" customWidth="1"/>
    <col min="3846" max="3846" width="9.140625" style="42"/>
    <col min="3847" max="3847" width="19.28515625" style="42" customWidth="1"/>
    <col min="3848" max="3848" width="9.140625" style="42"/>
    <col min="3849" max="3849" width="16.7109375" style="42" customWidth="1"/>
    <col min="3850" max="4097" width="9.140625" style="42"/>
    <col min="4098" max="4098" width="10.5703125" style="42" customWidth="1"/>
    <col min="4099" max="4099" width="24" style="42" customWidth="1"/>
    <col min="4100" max="4100" width="9.140625" style="42"/>
    <col min="4101" max="4101" width="7.42578125" style="42" customWidth="1"/>
    <col min="4102" max="4102" width="9.140625" style="42"/>
    <col min="4103" max="4103" width="19.28515625" style="42" customWidth="1"/>
    <col min="4104" max="4104" width="9.140625" style="42"/>
    <col min="4105" max="4105" width="16.7109375" style="42" customWidth="1"/>
    <col min="4106" max="4353" width="9.140625" style="42"/>
    <col min="4354" max="4354" width="10.5703125" style="42" customWidth="1"/>
    <col min="4355" max="4355" width="24" style="42" customWidth="1"/>
    <col min="4356" max="4356" width="9.140625" style="42"/>
    <col min="4357" max="4357" width="7.42578125" style="42" customWidth="1"/>
    <col min="4358" max="4358" width="9.140625" style="42"/>
    <col min="4359" max="4359" width="19.28515625" style="42" customWidth="1"/>
    <col min="4360" max="4360" width="9.140625" style="42"/>
    <col min="4361" max="4361" width="16.7109375" style="42" customWidth="1"/>
    <col min="4362" max="4609" width="9.140625" style="42"/>
    <col min="4610" max="4610" width="10.5703125" style="42" customWidth="1"/>
    <col min="4611" max="4611" width="24" style="42" customWidth="1"/>
    <col min="4612" max="4612" width="9.140625" style="42"/>
    <col min="4613" max="4613" width="7.42578125" style="42" customWidth="1"/>
    <col min="4614" max="4614" width="9.140625" style="42"/>
    <col min="4615" max="4615" width="19.28515625" style="42" customWidth="1"/>
    <col min="4616" max="4616" width="9.140625" style="42"/>
    <col min="4617" max="4617" width="16.7109375" style="42" customWidth="1"/>
    <col min="4618" max="4865" width="9.140625" style="42"/>
    <col min="4866" max="4866" width="10.5703125" style="42" customWidth="1"/>
    <col min="4867" max="4867" width="24" style="42" customWidth="1"/>
    <col min="4868" max="4868" width="9.140625" style="42"/>
    <col min="4869" max="4869" width="7.42578125" style="42" customWidth="1"/>
    <col min="4870" max="4870" width="9.140625" style="42"/>
    <col min="4871" max="4871" width="19.28515625" style="42" customWidth="1"/>
    <col min="4872" max="4872" width="9.140625" style="42"/>
    <col min="4873" max="4873" width="16.7109375" style="42" customWidth="1"/>
    <col min="4874" max="5121" width="9.140625" style="42"/>
    <col min="5122" max="5122" width="10.5703125" style="42" customWidth="1"/>
    <col min="5123" max="5123" width="24" style="42" customWidth="1"/>
    <col min="5124" max="5124" width="9.140625" style="42"/>
    <col min="5125" max="5125" width="7.42578125" style="42" customWidth="1"/>
    <col min="5126" max="5126" width="9.140625" style="42"/>
    <col min="5127" max="5127" width="19.28515625" style="42" customWidth="1"/>
    <col min="5128" max="5128" width="9.140625" style="42"/>
    <col min="5129" max="5129" width="16.7109375" style="42" customWidth="1"/>
    <col min="5130" max="5377" width="9.140625" style="42"/>
    <col min="5378" max="5378" width="10.5703125" style="42" customWidth="1"/>
    <col min="5379" max="5379" width="24" style="42" customWidth="1"/>
    <col min="5380" max="5380" width="9.140625" style="42"/>
    <col min="5381" max="5381" width="7.42578125" style="42" customWidth="1"/>
    <col min="5382" max="5382" width="9.140625" style="42"/>
    <col min="5383" max="5383" width="19.28515625" style="42" customWidth="1"/>
    <col min="5384" max="5384" width="9.140625" style="42"/>
    <col min="5385" max="5385" width="16.7109375" style="42" customWidth="1"/>
    <col min="5386" max="5633" width="9.140625" style="42"/>
    <col min="5634" max="5634" width="10.5703125" style="42" customWidth="1"/>
    <col min="5635" max="5635" width="24" style="42" customWidth="1"/>
    <col min="5636" max="5636" width="9.140625" style="42"/>
    <col min="5637" max="5637" width="7.42578125" style="42" customWidth="1"/>
    <col min="5638" max="5638" width="9.140625" style="42"/>
    <col min="5639" max="5639" width="19.28515625" style="42" customWidth="1"/>
    <col min="5640" max="5640" width="9.140625" style="42"/>
    <col min="5641" max="5641" width="16.7109375" style="42" customWidth="1"/>
    <col min="5642" max="5889" width="9.140625" style="42"/>
    <col min="5890" max="5890" width="10.5703125" style="42" customWidth="1"/>
    <col min="5891" max="5891" width="24" style="42" customWidth="1"/>
    <col min="5892" max="5892" width="9.140625" style="42"/>
    <col min="5893" max="5893" width="7.42578125" style="42" customWidth="1"/>
    <col min="5894" max="5894" width="9.140625" style="42"/>
    <col min="5895" max="5895" width="19.28515625" style="42" customWidth="1"/>
    <col min="5896" max="5896" width="9.140625" style="42"/>
    <col min="5897" max="5897" width="16.7109375" style="42" customWidth="1"/>
    <col min="5898" max="6145" width="9.140625" style="42"/>
    <col min="6146" max="6146" width="10.5703125" style="42" customWidth="1"/>
    <col min="6147" max="6147" width="24" style="42" customWidth="1"/>
    <col min="6148" max="6148" width="9.140625" style="42"/>
    <col min="6149" max="6149" width="7.42578125" style="42" customWidth="1"/>
    <col min="6150" max="6150" width="9.140625" style="42"/>
    <col min="6151" max="6151" width="19.28515625" style="42" customWidth="1"/>
    <col min="6152" max="6152" width="9.140625" style="42"/>
    <col min="6153" max="6153" width="16.7109375" style="42" customWidth="1"/>
    <col min="6154" max="6401" width="9.140625" style="42"/>
    <col min="6402" max="6402" width="10.5703125" style="42" customWidth="1"/>
    <col min="6403" max="6403" width="24" style="42" customWidth="1"/>
    <col min="6404" max="6404" width="9.140625" style="42"/>
    <col min="6405" max="6405" width="7.42578125" style="42" customWidth="1"/>
    <col min="6406" max="6406" width="9.140625" style="42"/>
    <col min="6407" max="6407" width="19.28515625" style="42" customWidth="1"/>
    <col min="6408" max="6408" width="9.140625" style="42"/>
    <col min="6409" max="6409" width="16.7109375" style="42" customWidth="1"/>
    <col min="6410" max="6657" width="9.140625" style="42"/>
    <col min="6658" max="6658" width="10.5703125" style="42" customWidth="1"/>
    <col min="6659" max="6659" width="24" style="42" customWidth="1"/>
    <col min="6660" max="6660" width="9.140625" style="42"/>
    <col min="6661" max="6661" width="7.42578125" style="42" customWidth="1"/>
    <col min="6662" max="6662" width="9.140625" style="42"/>
    <col min="6663" max="6663" width="19.28515625" style="42" customWidth="1"/>
    <col min="6664" max="6664" width="9.140625" style="42"/>
    <col min="6665" max="6665" width="16.7109375" style="42" customWidth="1"/>
    <col min="6666" max="6913" width="9.140625" style="42"/>
    <col min="6914" max="6914" width="10.5703125" style="42" customWidth="1"/>
    <col min="6915" max="6915" width="24" style="42" customWidth="1"/>
    <col min="6916" max="6916" width="9.140625" style="42"/>
    <col min="6917" max="6917" width="7.42578125" style="42" customWidth="1"/>
    <col min="6918" max="6918" width="9.140625" style="42"/>
    <col min="6919" max="6919" width="19.28515625" style="42" customWidth="1"/>
    <col min="6920" max="6920" width="9.140625" style="42"/>
    <col min="6921" max="6921" width="16.7109375" style="42" customWidth="1"/>
    <col min="6922" max="7169" width="9.140625" style="42"/>
    <col min="7170" max="7170" width="10.5703125" style="42" customWidth="1"/>
    <col min="7171" max="7171" width="24" style="42" customWidth="1"/>
    <col min="7172" max="7172" width="9.140625" style="42"/>
    <col min="7173" max="7173" width="7.42578125" style="42" customWidth="1"/>
    <col min="7174" max="7174" width="9.140625" style="42"/>
    <col min="7175" max="7175" width="19.28515625" style="42" customWidth="1"/>
    <col min="7176" max="7176" width="9.140625" style="42"/>
    <col min="7177" max="7177" width="16.7109375" style="42" customWidth="1"/>
    <col min="7178" max="7425" width="9.140625" style="42"/>
    <col min="7426" max="7426" width="10.5703125" style="42" customWidth="1"/>
    <col min="7427" max="7427" width="24" style="42" customWidth="1"/>
    <col min="7428" max="7428" width="9.140625" style="42"/>
    <col min="7429" max="7429" width="7.42578125" style="42" customWidth="1"/>
    <col min="7430" max="7430" width="9.140625" style="42"/>
    <col min="7431" max="7431" width="19.28515625" style="42" customWidth="1"/>
    <col min="7432" max="7432" width="9.140625" style="42"/>
    <col min="7433" max="7433" width="16.7109375" style="42" customWidth="1"/>
    <col min="7434" max="7681" width="9.140625" style="42"/>
    <col min="7682" max="7682" width="10.5703125" style="42" customWidth="1"/>
    <col min="7683" max="7683" width="24" style="42" customWidth="1"/>
    <col min="7684" max="7684" width="9.140625" style="42"/>
    <col min="7685" max="7685" width="7.42578125" style="42" customWidth="1"/>
    <col min="7686" max="7686" width="9.140625" style="42"/>
    <col min="7687" max="7687" width="19.28515625" style="42" customWidth="1"/>
    <col min="7688" max="7688" width="9.140625" style="42"/>
    <col min="7689" max="7689" width="16.7109375" style="42" customWidth="1"/>
    <col min="7690" max="7937" width="9.140625" style="42"/>
    <col min="7938" max="7938" width="10.5703125" style="42" customWidth="1"/>
    <col min="7939" max="7939" width="24" style="42" customWidth="1"/>
    <col min="7940" max="7940" width="9.140625" style="42"/>
    <col min="7941" max="7941" width="7.42578125" style="42" customWidth="1"/>
    <col min="7942" max="7942" width="9.140625" style="42"/>
    <col min="7943" max="7943" width="19.28515625" style="42" customWidth="1"/>
    <col min="7944" max="7944" width="9.140625" style="42"/>
    <col min="7945" max="7945" width="16.7109375" style="42" customWidth="1"/>
    <col min="7946" max="8193" width="9.140625" style="42"/>
    <col min="8194" max="8194" width="10.5703125" style="42" customWidth="1"/>
    <col min="8195" max="8195" width="24" style="42" customWidth="1"/>
    <col min="8196" max="8196" width="9.140625" style="42"/>
    <col min="8197" max="8197" width="7.42578125" style="42" customWidth="1"/>
    <col min="8198" max="8198" width="9.140625" style="42"/>
    <col min="8199" max="8199" width="19.28515625" style="42" customWidth="1"/>
    <col min="8200" max="8200" width="9.140625" style="42"/>
    <col min="8201" max="8201" width="16.7109375" style="42" customWidth="1"/>
    <col min="8202" max="8449" width="9.140625" style="42"/>
    <col min="8450" max="8450" width="10.5703125" style="42" customWidth="1"/>
    <col min="8451" max="8451" width="24" style="42" customWidth="1"/>
    <col min="8452" max="8452" width="9.140625" style="42"/>
    <col min="8453" max="8453" width="7.42578125" style="42" customWidth="1"/>
    <col min="8454" max="8454" width="9.140625" style="42"/>
    <col min="8455" max="8455" width="19.28515625" style="42" customWidth="1"/>
    <col min="8456" max="8456" width="9.140625" style="42"/>
    <col min="8457" max="8457" width="16.7109375" style="42" customWidth="1"/>
    <col min="8458" max="8705" width="9.140625" style="42"/>
    <col min="8706" max="8706" width="10.5703125" style="42" customWidth="1"/>
    <col min="8707" max="8707" width="24" style="42" customWidth="1"/>
    <col min="8708" max="8708" width="9.140625" style="42"/>
    <col min="8709" max="8709" width="7.42578125" style="42" customWidth="1"/>
    <col min="8710" max="8710" width="9.140625" style="42"/>
    <col min="8711" max="8711" width="19.28515625" style="42" customWidth="1"/>
    <col min="8712" max="8712" width="9.140625" style="42"/>
    <col min="8713" max="8713" width="16.7109375" style="42" customWidth="1"/>
    <col min="8714" max="8961" width="9.140625" style="42"/>
    <col min="8962" max="8962" width="10.5703125" style="42" customWidth="1"/>
    <col min="8963" max="8963" width="24" style="42" customWidth="1"/>
    <col min="8964" max="8964" width="9.140625" style="42"/>
    <col min="8965" max="8965" width="7.42578125" style="42" customWidth="1"/>
    <col min="8966" max="8966" width="9.140625" style="42"/>
    <col min="8967" max="8967" width="19.28515625" style="42" customWidth="1"/>
    <col min="8968" max="8968" width="9.140625" style="42"/>
    <col min="8969" max="8969" width="16.7109375" style="42" customWidth="1"/>
    <col min="8970" max="9217" width="9.140625" style="42"/>
    <col min="9218" max="9218" width="10.5703125" style="42" customWidth="1"/>
    <col min="9219" max="9219" width="24" style="42" customWidth="1"/>
    <col min="9220" max="9220" width="9.140625" style="42"/>
    <col min="9221" max="9221" width="7.42578125" style="42" customWidth="1"/>
    <col min="9222" max="9222" width="9.140625" style="42"/>
    <col min="9223" max="9223" width="19.28515625" style="42" customWidth="1"/>
    <col min="9224" max="9224" width="9.140625" style="42"/>
    <col min="9225" max="9225" width="16.7109375" style="42" customWidth="1"/>
    <col min="9226" max="9473" width="9.140625" style="42"/>
    <col min="9474" max="9474" width="10.5703125" style="42" customWidth="1"/>
    <col min="9475" max="9475" width="24" style="42" customWidth="1"/>
    <col min="9476" max="9476" width="9.140625" style="42"/>
    <col min="9477" max="9477" width="7.42578125" style="42" customWidth="1"/>
    <col min="9478" max="9478" width="9.140625" style="42"/>
    <col min="9479" max="9479" width="19.28515625" style="42" customWidth="1"/>
    <col min="9480" max="9480" width="9.140625" style="42"/>
    <col min="9481" max="9481" width="16.7109375" style="42" customWidth="1"/>
    <col min="9482" max="9729" width="9.140625" style="42"/>
    <col min="9730" max="9730" width="10.5703125" style="42" customWidth="1"/>
    <col min="9731" max="9731" width="24" style="42" customWidth="1"/>
    <col min="9732" max="9732" width="9.140625" style="42"/>
    <col min="9733" max="9733" width="7.42578125" style="42" customWidth="1"/>
    <col min="9734" max="9734" width="9.140625" style="42"/>
    <col min="9735" max="9735" width="19.28515625" style="42" customWidth="1"/>
    <col min="9736" max="9736" width="9.140625" style="42"/>
    <col min="9737" max="9737" width="16.7109375" style="42" customWidth="1"/>
    <col min="9738" max="9985" width="9.140625" style="42"/>
    <col min="9986" max="9986" width="10.5703125" style="42" customWidth="1"/>
    <col min="9987" max="9987" width="24" style="42" customWidth="1"/>
    <col min="9988" max="9988" width="9.140625" style="42"/>
    <col min="9989" max="9989" width="7.42578125" style="42" customWidth="1"/>
    <col min="9990" max="9990" width="9.140625" style="42"/>
    <col min="9991" max="9991" width="19.28515625" style="42" customWidth="1"/>
    <col min="9992" max="9992" width="9.140625" style="42"/>
    <col min="9993" max="9993" width="16.7109375" style="42" customWidth="1"/>
    <col min="9994" max="10241" width="9.140625" style="42"/>
    <col min="10242" max="10242" width="10.5703125" style="42" customWidth="1"/>
    <col min="10243" max="10243" width="24" style="42" customWidth="1"/>
    <col min="10244" max="10244" width="9.140625" style="42"/>
    <col min="10245" max="10245" width="7.42578125" style="42" customWidth="1"/>
    <col min="10246" max="10246" width="9.140625" style="42"/>
    <col min="10247" max="10247" width="19.28515625" style="42" customWidth="1"/>
    <col min="10248" max="10248" width="9.140625" style="42"/>
    <col min="10249" max="10249" width="16.7109375" style="42" customWidth="1"/>
    <col min="10250" max="10497" width="9.140625" style="42"/>
    <col min="10498" max="10498" width="10.5703125" style="42" customWidth="1"/>
    <col min="10499" max="10499" width="24" style="42" customWidth="1"/>
    <col min="10500" max="10500" width="9.140625" style="42"/>
    <col min="10501" max="10501" width="7.42578125" style="42" customWidth="1"/>
    <col min="10502" max="10502" width="9.140625" style="42"/>
    <col min="10503" max="10503" width="19.28515625" style="42" customWidth="1"/>
    <col min="10504" max="10504" width="9.140625" style="42"/>
    <col min="10505" max="10505" width="16.7109375" style="42" customWidth="1"/>
    <col min="10506" max="10753" width="9.140625" style="42"/>
    <col min="10754" max="10754" width="10.5703125" style="42" customWidth="1"/>
    <col min="10755" max="10755" width="24" style="42" customWidth="1"/>
    <col min="10756" max="10756" width="9.140625" style="42"/>
    <col min="10757" max="10757" width="7.42578125" style="42" customWidth="1"/>
    <col min="10758" max="10758" width="9.140625" style="42"/>
    <col min="10759" max="10759" width="19.28515625" style="42" customWidth="1"/>
    <col min="10760" max="10760" width="9.140625" style="42"/>
    <col min="10761" max="10761" width="16.7109375" style="42" customWidth="1"/>
    <col min="10762" max="11009" width="9.140625" style="42"/>
    <col min="11010" max="11010" width="10.5703125" style="42" customWidth="1"/>
    <col min="11011" max="11011" width="24" style="42" customWidth="1"/>
    <col min="11012" max="11012" width="9.140625" style="42"/>
    <col min="11013" max="11013" width="7.42578125" style="42" customWidth="1"/>
    <col min="11014" max="11014" width="9.140625" style="42"/>
    <col min="11015" max="11015" width="19.28515625" style="42" customWidth="1"/>
    <col min="11016" max="11016" width="9.140625" style="42"/>
    <col min="11017" max="11017" width="16.7109375" style="42" customWidth="1"/>
    <col min="11018" max="11265" width="9.140625" style="42"/>
    <col min="11266" max="11266" width="10.5703125" style="42" customWidth="1"/>
    <col min="11267" max="11267" width="24" style="42" customWidth="1"/>
    <col min="11268" max="11268" width="9.140625" style="42"/>
    <col min="11269" max="11269" width="7.42578125" style="42" customWidth="1"/>
    <col min="11270" max="11270" width="9.140625" style="42"/>
    <col min="11271" max="11271" width="19.28515625" style="42" customWidth="1"/>
    <col min="11272" max="11272" width="9.140625" style="42"/>
    <col min="11273" max="11273" width="16.7109375" style="42" customWidth="1"/>
    <col min="11274" max="11521" width="9.140625" style="42"/>
    <col min="11522" max="11522" width="10.5703125" style="42" customWidth="1"/>
    <col min="11523" max="11523" width="24" style="42" customWidth="1"/>
    <col min="11524" max="11524" width="9.140625" style="42"/>
    <col min="11525" max="11525" width="7.42578125" style="42" customWidth="1"/>
    <col min="11526" max="11526" width="9.140625" style="42"/>
    <col min="11527" max="11527" width="19.28515625" style="42" customWidth="1"/>
    <col min="11528" max="11528" width="9.140625" style="42"/>
    <col min="11529" max="11529" width="16.7109375" style="42" customWidth="1"/>
    <col min="11530" max="11777" width="9.140625" style="42"/>
    <col min="11778" max="11778" width="10.5703125" style="42" customWidth="1"/>
    <col min="11779" max="11779" width="24" style="42" customWidth="1"/>
    <col min="11780" max="11780" width="9.140625" style="42"/>
    <col min="11781" max="11781" width="7.42578125" style="42" customWidth="1"/>
    <col min="11782" max="11782" width="9.140625" style="42"/>
    <col min="11783" max="11783" width="19.28515625" style="42" customWidth="1"/>
    <col min="11784" max="11784" width="9.140625" style="42"/>
    <col min="11785" max="11785" width="16.7109375" style="42" customWidth="1"/>
    <col min="11786" max="12033" width="9.140625" style="42"/>
    <col min="12034" max="12034" width="10.5703125" style="42" customWidth="1"/>
    <col min="12035" max="12035" width="24" style="42" customWidth="1"/>
    <col min="12036" max="12036" width="9.140625" style="42"/>
    <col min="12037" max="12037" width="7.42578125" style="42" customWidth="1"/>
    <col min="12038" max="12038" width="9.140625" style="42"/>
    <col min="12039" max="12039" width="19.28515625" style="42" customWidth="1"/>
    <col min="12040" max="12040" width="9.140625" style="42"/>
    <col min="12041" max="12041" width="16.7109375" style="42" customWidth="1"/>
    <col min="12042" max="12289" width="9.140625" style="42"/>
    <col min="12290" max="12290" width="10.5703125" style="42" customWidth="1"/>
    <col min="12291" max="12291" width="24" style="42" customWidth="1"/>
    <col min="12292" max="12292" width="9.140625" style="42"/>
    <col min="12293" max="12293" width="7.42578125" style="42" customWidth="1"/>
    <col min="12294" max="12294" width="9.140625" style="42"/>
    <col min="12295" max="12295" width="19.28515625" style="42" customWidth="1"/>
    <col min="12296" max="12296" width="9.140625" style="42"/>
    <col min="12297" max="12297" width="16.7109375" style="42" customWidth="1"/>
    <col min="12298" max="12545" width="9.140625" style="42"/>
    <col min="12546" max="12546" width="10.5703125" style="42" customWidth="1"/>
    <col min="12547" max="12547" width="24" style="42" customWidth="1"/>
    <col min="12548" max="12548" width="9.140625" style="42"/>
    <col min="12549" max="12549" width="7.42578125" style="42" customWidth="1"/>
    <col min="12550" max="12550" width="9.140625" style="42"/>
    <col min="12551" max="12551" width="19.28515625" style="42" customWidth="1"/>
    <col min="12552" max="12552" width="9.140625" style="42"/>
    <col min="12553" max="12553" width="16.7109375" style="42" customWidth="1"/>
    <col min="12554" max="12801" width="9.140625" style="42"/>
    <col min="12802" max="12802" width="10.5703125" style="42" customWidth="1"/>
    <col min="12803" max="12803" width="24" style="42" customWidth="1"/>
    <col min="12804" max="12804" width="9.140625" style="42"/>
    <col min="12805" max="12805" width="7.42578125" style="42" customWidth="1"/>
    <col min="12806" max="12806" width="9.140625" style="42"/>
    <col min="12807" max="12807" width="19.28515625" style="42" customWidth="1"/>
    <col min="12808" max="12808" width="9.140625" style="42"/>
    <col min="12809" max="12809" width="16.7109375" style="42" customWidth="1"/>
    <col min="12810" max="13057" width="9.140625" style="42"/>
    <col min="13058" max="13058" width="10.5703125" style="42" customWidth="1"/>
    <col min="13059" max="13059" width="24" style="42" customWidth="1"/>
    <col min="13060" max="13060" width="9.140625" style="42"/>
    <col min="13061" max="13061" width="7.42578125" style="42" customWidth="1"/>
    <col min="13062" max="13062" width="9.140625" style="42"/>
    <col min="13063" max="13063" width="19.28515625" style="42" customWidth="1"/>
    <col min="13064" max="13064" width="9.140625" style="42"/>
    <col min="13065" max="13065" width="16.7109375" style="42" customWidth="1"/>
    <col min="13066" max="13313" width="9.140625" style="42"/>
    <col min="13314" max="13314" width="10.5703125" style="42" customWidth="1"/>
    <col min="13315" max="13315" width="24" style="42" customWidth="1"/>
    <col min="13316" max="13316" width="9.140625" style="42"/>
    <col min="13317" max="13317" width="7.42578125" style="42" customWidth="1"/>
    <col min="13318" max="13318" width="9.140625" style="42"/>
    <col min="13319" max="13319" width="19.28515625" style="42" customWidth="1"/>
    <col min="13320" max="13320" width="9.140625" style="42"/>
    <col min="13321" max="13321" width="16.7109375" style="42" customWidth="1"/>
    <col min="13322" max="13569" width="9.140625" style="42"/>
    <col min="13570" max="13570" width="10.5703125" style="42" customWidth="1"/>
    <col min="13571" max="13571" width="24" style="42" customWidth="1"/>
    <col min="13572" max="13572" width="9.140625" style="42"/>
    <col min="13573" max="13573" width="7.42578125" style="42" customWidth="1"/>
    <col min="13574" max="13574" width="9.140625" style="42"/>
    <col min="13575" max="13575" width="19.28515625" style="42" customWidth="1"/>
    <col min="13576" max="13576" width="9.140625" style="42"/>
    <col min="13577" max="13577" width="16.7109375" style="42" customWidth="1"/>
    <col min="13578" max="13825" width="9.140625" style="42"/>
    <col min="13826" max="13826" width="10.5703125" style="42" customWidth="1"/>
    <col min="13827" max="13827" width="24" style="42" customWidth="1"/>
    <col min="13828" max="13828" width="9.140625" style="42"/>
    <col min="13829" max="13829" width="7.42578125" style="42" customWidth="1"/>
    <col min="13830" max="13830" width="9.140625" style="42"/>
    <col min="13831" max="13831" width="19.28515625" style="42" customWidth="1"/>
    <col min="13832" max="13832" width="9.140625" style="42"/>
    <col min="13833" max="13833" width="16.7109375" style="42" customWidth="1"/>
    <col min="13834" max="14081" width="9.140625" style="42"/>
    <col min="14082" max="14082" width="10.5703125" style="42" customWidth="1"/>
    <col min="14083" max="14083" width="24" style="42" customWidth="1"/>
    <col min="14084" max="14084" width="9.140625" style="42"/>
    <col min="14085" max="14085" width="7.42578125" style="42" customWidth="1"/>
    <col min="14086" max="14086" width="9.140625" style="42"/>
    <col min="14087" max="14087" width="19.28515625" style="42" customWidth="1"/>
    <col min="14088" max="14088" width="9.140625" style="42"/>
    <col min="14089" max="14089" width="16.7109375" style="42" customWidth="1"/>
    <col min="14090" max="14337" width="9.140625" style="42"/>
    <col min="14338" max="14338" width="10.5703125" style="42" customWidth="1"/>
    <col min="14339" max="14339" width="24" style="42" customWidth="1"/>
    <col min="14340" max="14340" width="9.140625" style="42"/>
    <col min="14341" max="14341" width="7.42578125" style="42" customWidth="1"/>
    <col min="14342" max="14342" width="9.140625" style="42"/>
    <col min="14343" max="14343" width="19.28515625" style="42" customWidth="1"/>
    <col min="14344" max="14344" width="9.140625" style="42"/>
    <col min="14345" max="14345" width="16.7109375" style="42" customWidth="1"/>
    <col min="14346" max="14593" width="9.140625" style="42"/>
    <col min="14594" max="14594" width="10.5703125" style="42" customWidth="1"/>
    <col min="14595" max="14595" width="24" style="42" customWidth="1"/>
    <col min="14596" max="14596" width="9.140625" style="42"/>
    <col min="14597" max="14597" width="7.42578125" style="42" customWidth="1"/>
    <col min="14598" max="14598" width="9.140625" style="42"/>
    <col min="14599" max="14599" width="19.28515625" style="42" customWidth="1"/>
    <col min="14600" max="14600" width="9.140625" style="42"/>
    <col min="14601" max="14601" width="16.7109375" style="42" customWidth="1"/>
    <col min="14602" max="14849" width="9.140625" style="42"/>
    <col min="14850" max="14850" width="10.5703125" style="42" customWidth="1"/>
    <col min="14851" max="14851" width="24" style="42" customWidth="1"/>
    <col min="14852" max="14852" width="9.140625" style="42"/>
    <col min="14853" max="14853" width="7.42578125" style="42" customWidth="1"/>
    <col min="14854" max="14854" width="9.140625" style="42"/>
    <col min="14855" max="14855" width="19.28515625" style="42" customWidth="1"/>
    <col min="14856" max="14856" width="9.140625" style="42"/>
    <col min="14857" max="14857" width="16.7109375" style="42" customWidth="1"/>
    <col min="14858" max="15105" width="9.140625" style="42"/>
    <col min="15106" max="15106" width="10.5703125" style="42" customWidth="1"/>
    <col min="15107" max="15107" width="24" style="42" customWidth="1"/>
    <col min="15108" max="15108" width="9.140625" style="42"/>
    <col min="15109" max="15109" width="7.42578125" style="42" customWidth="1"/>
    <col min="15110" max="15110" width="9.140625" style="42"/>
    <col min="15111" max="15111" width="19.28515625" style="42" customWidth="1"/>
    <col min="15112" max="15112" width="9.140625" style="42"/>
    <col min="15113" max="15113" width="16.7109375" style="42" customWidth="1"/>
    <col min="15114" max="15361" width="9.140625" style="42"/>
    <col min="15362" max="15362" width="10.5703125" style="42" customWidth="1"/>
    <col min="15363" max="15363" width="24" style="42" customWidth="1"/>
    <col min="15364" max="15364" width="9.140625" style="42"/>
    <col min="15365" max="15365" width="7.42578125" style="42" customWidth="1"/>
    <col min="15366" max="15366" width="9.140625" style="42"/>
    <col min="15367" max="15367" width="19.28515625" style="42" customWidth="1"/>
    <col min="15368" max="15368" width="9.140625" style="42"/>
    <col min="15369" max="15369" width="16.7109375" style="42" customWidth="1"/>
    <col min="15370" max="15617" width="9.140625" style="42"/>
    <col min="15618" max="15618" width="10.5703125" style="42" customWidth="1"/>
    <col min="15619" max="15619" width="24" style="42" customWidth="1"/>
    <col min="15620" max="15620" width="9.140625" style="42"/>
    <col min="15621" max="15621" width="7.42578125" style="42" customWidth="1"/>
    <col min="15622" max="15622" width="9.140625" style="42"/>
    <col min="15623" max="15623" width="19.28515625" style="42" customWidth="1"/>
    <col min="15624" max="15624" width="9.140625" style="42"/>
    <col min="15625" max="15625" width="16.7109375" style="42" customWidth="1"/>
    <col min="15626" max="15873" width="9.140625" style="42"/>
    <col min="15874" max="15874" width="10.5703125" style="42" customWidth="1"/>
    <col min="15875" max="15875" width="24" style="42" customWidth="1"/>
    <col min="15876" max="15876" width="9.140625" style="42"/>
    <col min="15877" max="15877" width="7.42578125" style="42" customWidth="1"/>
    <col min="15878" max="15878" width="9.140625" style="42"/>
    <col min="15879" max="15879" width="19.28515625" style="42" customWidth="1"/>
    <col min="15880" max="15880" width="9.140625" style="42"/>
    <col min="15881" max="15881" width="16.7109375" style="42" customWidth="1"/>
    <col min="15882" max="16129" width="9.140625" style="42"/>
    <col min="16130" max="16130" width="10.5703125" style="42" customWidth="1"/>
    <col min="16131" max="16131" width="24" style="42" customWidth="1"/>
    <col min="16132" max="16132" width="9.140625" style="42"/>
    <col min="16133" max="16133" width="7.42578125" style="42" customWidth="1"/>
    <col min="16134" max="16134" width="9.140625" style="42"/>
    <col min="16135" max="16135" width="19.28515625" style="42" customWidth="1"/>
    <col min="16136" max="16136" width="9.140625" style="42"/>
    <col min="16137" max="16137" width="16.7109375" style="42" customWidth="1"/>
    <col min="16138" max="16384" width="9.140625" style="42"/>
  </cols>
  <sheetData>
    <row r="4" spans="1:9" ht="15.75" thickBot="1"/>
    <row r="5" spans="1:9" ht="45.75" customHeight="1">
      <c r="B5" s="357" t="s">
        <v>297</v>
      </c>
      <c r="C5" s="358"/>
      <c r="D5" s="358"/>
      <c r="E5" s="358"/>
      <c r="F5" s="358"/>
      <c r="G5" s="359"/>
      <c r="H5" s="43"/>
    </row>
    <row r="6" spans="1:9">
      <c r="B6" s="143"/>
      <c r="C6" s="144"/>
      <c r="D6" s="144"/>
      <c r="E6" s="144"/>
      <c r="F6" s="144"/>
      <c r="G6" s="62"/>
      <c r="H6" s="44"/>
    </row>
    <row r="7" spans="1:9" s="68" customFormat="1" ht="29.25" customHeight="1">
      <c r="B7" s="63" t="s">
        <v>87</v>
      </c>
      <c r="C7" s="64" t="s">
        <v>135</v>
      </c>
      <c r="D7" s="65" t="s">
        <v>136</v>
      </c>
      <c r="E7" s="65" t="s">
        <v>137</v>
      </c>
      <c r="F7" s="66" t="s">
        <v>138</v>
      </c>
      <c r="G7" s="67" t="s">
        <v>139</v>
      </c>
    </row>
    <row r="8" spans="1:9">
      <c r="B8" s="57" t="s">
        <v>296</v>
      </c>
      <c r="C8" s="58" t="s">
        <v>286</v>
      </c>
      <c r="D8" s="59">
        <v>1.47</v>
      </c>
      <c r="E8" s="56" t="s">
        <v>140</v>
      </c>
      <c r="F8" s="55">
        <v>14.46</v>
      </c>
      <c r="G8" s="168">
        <f>(D8*F8)</f>
        <v>21.2562</v>
      </c>
    </row>
    <row r="9" spans="1:9">
      <c r="B9" s="57" t="s">
        <v>287</v>
      </c>
      <c r="C9" s="58" t="s">
        <v>288</v>
      </c>
      <c r="D9" s="59">
        <v>0.65</v>
      </c>
      <c r="E9" s="56" t="s">
        <v>140</v>
      </c>
      <c r="F9" s="59">
        <v>11.5</v>
      </c>
      <c r="G9" s="168">
        <f t="shared" ref="G9:G10" si="0">(D9*F9)</f>
        <v>7.4750000000000005</v>
      </c>
    </row>
    <row r="10" spans="1:9">
      <c r="B10" s="57" t="s">
        <v>289</v>
      </c>
      <c r="C10" s="69" t="s">
        <v>290</v>
      </c>
      <c r="D10" s="70">
        <v>0.14430000000000001</v>
      </c>
      <c r="E10" s="71" t="s">
        <v>291</v>
      </c>
      <c r="F10" s="72">
        <v>2.7</v>
      </c>
      <c r="G10" s="167">
        <f t="shared" si="0"/>
        <v>0.38961000000000007</v>
      </c>
    </row>
    <row r="11" spans="1:9" ht="19.5" customHeight="1">
      <c r="B11" s="57" t="s">
        <v>292</v>
      </c>
      <c r="C11" s="69" t="s">
        <v>293</v>
      </c>
      <c r="D11" s="70">
        <v>6</v>
      </c>
      <c r="E11" s="71" t="s">
        <v>22</v>
      </c>
      <c r="F11" s="72">
        <v>1.44</v>
      </c>
      <c r="G11" s="167">
        <f>(D11*F11)</f>
        <v>8.64</v>
      </c>
    </row>
    <row r="12" spans="1:9" ht="15.75" thickBot="1">
      <c r="B12" s="57" t="s">
        <v>294</v>
      </c>
      <c r="C12" s="69" t="s">
        <v>295</v>
      </c>
      <c r="D12" s="72">
        <v>1</v>
      </c>
      <c r="E12" s="71" t="s">
        <v>22</v>
      </c>
      <c r="F12" s="72">
        <v>147.22999999999999</v>
      </c>
      <c r="G12" s="167">
        <f>(D12*F12)</f>
        <v>147.22999999999999</v>
      </c>
    </row>
    <row r="13" spans="1:9" ht="19.5" thickBot="1">
      <c r="B13" s="360" t="s">
        <v>142</v>
      </c>
      <c r="C13" s="361"/>
      <c r="D13" s="169"/>
      <c r="E13" s="170"/>
      <c r="F13" s="171"/>
      <c r="G13" s="172">
        <f>SUM(G8:G12)</f>
        <v>184.99081000000001</v>
      </c>
    </row>
    <row r="14" spans="1:9">
      <c r="E14" s="45"/>
    </row>
    <row r="15" spans="1:9">
      <c r="E15" s="45"/>
    </row>
    <row r="16" spans="1:9">
      <c r="A16" s="77"/>
      <c r="B16" s="77"/>
      <c r="C16" s="77"/>
      <c r="D16" s="77"/>
      <c r="E16" s="77"/>
      <c r="F16" s="77"/>
      <c r="G16" s="77"/>
      <c r="H16" s="77"/>
      <c r="I16" s="77"/>
    </row>
    <row r="17" spans="1:9">
      <c r="A17" s="77"/>
      <c r="B17" s="77"/>
      <c r="C17" s="77"/>
      <c r="D17" s="77"/>
      <c r="E17" s="77"/>
      <c r="F17" s="77"/>
      <c r="G17" s="77"/>
      <c r="H17" s="77"/>
      <c r="I17" s="77"/>
    </row>
    <row r="18" spans="1:9">
      <c r="A18" s="77"/>
      <c r="B18" s="353"/>
      <c r="C18" s="353"/>
      <c r="D18" s="353"/>
      <c r="E18" s="353"/>
      <c r="F18" s="353"/>
      <c r="G18" s="353"/>
      <c r="H18" s="77"/>
      <c r="I18" s="77"/>
    </row>
    <row r="19" spans="1:9">
      <c r="A19" s="77"/>
      <c r="B19" s="145"/>
      <c r="C19" s="145"/>
      <c r="D19" s="145"/>
      <c r="E19" s="145"/>
      <c r="F19" s="145"/>
      <c r="G19" s="145"/>
      <c r="H19" s="77"/>
      <c r="I19" s="77"/>
    </row>
    <row r="20" spans="1:9">
      <c r="A20" s="77"/>
      <c r="B20" s="47"/>
      <c r="C20" s="47"/>
      <c r="D20" s="48"/>
      <c r="E20" s="48"/>
      <c r="F20" s="49"/>
      <c r="G20" s="78"/>
      <c r="H20" s="77"/>
      <c r="I20" s="77"/>
    </row>
    <row r="21" spans="1:9">
      <c r="A21" s="77"/>
      <c r="B21" s="79"/>
      <c r="C21" s="50"/>
      <c r="D21" s="50"/>
      <c r="E21" s="51"/>
      <c r="F21" s="50"/>
      <c r="G21" s="54"/>
      <c r="H21" s="77"/>
      <c r="I21" s="77"/>
    </row>
    <row r="22" spans="1:9">
      <c r="A22" s="77"/>
      <c r="B22" s="79"/>
      <c r="C22" s="50"/>
      <c r="D22" s="50"/>
      <c r="E22" s="51"/>
      <c r="F22" s="50"/>
      <c r="G22" s="54"/>
      <c r="H22" s="77"/>
      <c r="I22" s="77"/>
    </row>
    <row r="23" spans="1:9">
      <c r="A23" s="77"/>
      <c r="B23" s="79"/>
      <c r="C23" s="50"/>
      <c r="D23" s="50"/>
      <c r="E23" s="51"/>
      <c r="F23" s="52"/>
      <c r="G23" s="54"/>
      <c r="H23" s="77"/>
      <c r="I23" s="77"/>
    </row>
    <row r="24" spans="1:9">
      <c r="A24" s="77"/>
      <c r="B24" s="79"/>
      <c r="C24" s="50"/>
      <c r="D24" s="50"/>
      <c r="E24" s="51"/>
      <c r="F24" s="52"/>
      <c r="G24" s="54"/>
      <c r="H24" s="77"/>
      <c r="I24" s="77"/>
    </row>
    <row r="25" spans="1:9">
      <c r="A25" s="77"/>
      <c r="B25" s="79"/>
      <c r="C25" s="50"/>
      <c r="D25" s="50"/>
      <c r="E25" s="51"/>
      <c r="F25" s="50"/>
      <c r="G25" s="54"/>
      <c r="H25" s="77"/>
      <c r="I25" s="77"/>
    </row>
    <row r="26" spans="1:9">
      <c r="A26" s="77"/>
      <c r="B26" s="79"/>
      <c r="C26" s="53"/>
      <c r="D26" s="50"/>
      <c r="E26" s="51"/>
      <c r="F26" s="50"/>
      <c r="G26" s="54"/>
      <c r="H26" s="77"/>
      <c r="I26" s="77"/>
    </row>
    <row r="27" spans="1:9">
      <c r="A27" s="77"/>
      <c r="B27" s="79"/>
      <c r="C27" s="50"/>
      <c r="D27" s="52"/>
      <c r="E27" s="51"/>
      <c r="F27" s="52"/>
      <c r="G27" s="54"/>
      <c r="H27" s="77"/>
      <c r="I27" s="77"/>
    </row>
    <row r="28" spans="1:9">
      <c r="A28" s="77"/>
      <c r="B28" s="83"/>
      <c r="C28" s="83"/>
      <c r="D28" s="83"/>
      <c r="E28" s="83"/>
      <c r="F28" s="83"/>
      <c r="G28" s="80"/>
      <c r="H28" s="77"/>
      <c r="I28" s="77"/>
    </row>
    <row r="29" spans="1:9">
      <c r="A29" s="77"/>
      <c r="B29" s="77"/>
      <c r="C29" s="77"/>
      <c r="D29" s="77"/>
      <c r="E29" s="77"/>
      <c r="F29" s="77"/>
      <c r="G29" s="77"/>
      <c r="H29" s="77"/>
      <c r="I29" s="77"/>
    </row>
    <row r="30" spans="1:9">
      <c r="A30" s="77"/>
      <c r="B30" s="77"/>
      <c r="C30" s="77"/>
      <c r="D30" s="77"/>
      <c r="E30" s="77"/>
      <c r="F30" s="77"/>
      <c r="G30" s="77"/>
      <c r="H30" s="77"/>
      <c r="I30" s="77"/>
    </row>
    <row r="31" spans="1:9">
      <c r="A31" s="77"/>
      <c r="B31" s="77"/>
      <c r="C31" s="77"/>
      <c r="D31" s="77"/>
      <c r="E31" s="77"/>
      <c r="F31" s="77"/>
      <c r="G31" s="77"/>
      <c r="H31" s="77"/>
      <c r="I31" s="77"/>
    </row>
    <row r="32" spans="1:9">
      <c r="A32" s="77"/>
      <c r="B32" s="77"/>
      <c r="C32" s="77"/>
      <c r="D32" s="77"/>
      <c r="E32" s="77"/>
      <c r="F32" s="77"/>
      <c r="G32" s="77"/>
      <c r="H32" s="77"/>
      <c r="I32" s="77"/>
    </row>
    <row r="33" spans="1:9">
      <c r="A33" s="77"/>
      <c r="B33" s="84"/>
      <c r="C33" s="84"/>
      <c r="D33" s="84"/>
      <c r="E33" s="84"/>
      <c r="F33" s="84"/>
      <c r="G33" s="84"/>
      <c r="H33" s="77"/>
      <c r="I33" s="77"/>
    </row>
    <row r="34" spans="1:9">
      <c r="A34" s="77"/>
      <c r="B34" s="145"/>
      <c r="C34" s="145"/>
      <c r="D34" s="145"/>
      <c r="E34" s="145"/>
      <c r="F34" s="145"/>
      <c r="G34" s="145"/>
      <c r="H34" s="77"/>
      <c r="I34" s="77"/>
    </row>
    <row r="35" spans="1:9">
      <c r="A35" s="77"/>
      <c r="B35" s="47"/>
      <c r="C35" s="47"/>
      <c r="D35" s="48"/>
      <c r="E35" s="48"/>
      <c r="F35" s="49"/>
      <c r="G35" s="78"/>
      <c r="H35" s="77"/>
      <c r="I35" s="77"/>
    </row>
    <row r="36" spans="1:9">
      <c r="A36" s="77"/>
      <c r="B36" s="79"/>
      <c r="C36" s="50"/>
      <c r="D36" s="50"/>
      <c r="E36" s="51"/>
      <c r="F36" s="50"/>
      <c r="G36" s="54"/>
      <c r="H36" s="77"/>
      <c r="I36" s="77"/>
    </row>
    <row r="37" spans="1:9">
      <c r="A37" s="77"/>
      <c r="B37" s="79"/>
      <c r="C37" s="50"/>
      <c r="D37" s="52"/>
      <c r="E37" s="51"/>
      <c r="F37" s="50"/>
      <c r="G37" s="54"/>
      <c r="H37" s="77"/>
      <c r="I37" s="77"/>
    </row>
    <row r="38" spans="1:9">
      <c r="A38" s="77"/>
      <c r="B38" s="79"/>
      <c r="C38" s="50"/>
      <c r="D38" s="52"/>
      <c r="E38" s="51"/>
      <c r="F38" s="50"/>
      <c r="G38" s="54"/>
      <c r="H38" s="77"/>
      <c r="I38" s="77"/>
    </row>
    <row r="39" spans="1:9">
      <c r="A39" s="77"/>
      <c r="B39" s="79"/>
      <c r="C39" s="50"/>
      <c r="D39" s="52"/>
      <c r="E39" s="51"/>
      <c r="F39" s="52"/>
      <c r="G39" s="54"/>
      <c r="H39" s="77"/>
      <c r="I39" s="77"/>
    </row>
    <row r="40" spans="1:9">
      <c r="A40" s="77"/>
      <c r="B40" s="79"/>
      <c r="C40" s="50"/>
      <c r="D40" s="52"/>
      <c r="E40" s="51"/>
      <c r="F40" s="50"/>
      <c r="G40" s="54"/>
      <c r="H40" s="77"/>
      <c r="I40" s="77"/>
    </row>
    <row r="41" spans="1:9">
      <c r="A41" s="77"/>
      <c r="B41" s="145"/>
      <c r="C41" s="145"/>
      <c r="D41" s="145"/>
      <c r="E41" s="145"/>
      <c r="F41" s="145"/>
      <c r="G41" s="80"/>
      <c r="H41" s="77"/>
      <c r="I41" s="77"/>
    </row>
    <row r="42" spans="1:9">
      <c r="A42" s="77"/>
      <c r="B42" s="77"/>
      <c r="C42" s="77"/>
      <c r="D42" s="77"/>
      <c r="E42" s="77"/>
      <c r="F42" s="77"/>
      <c r="G42" s="77"/>
      <c r="H42" s="77"/>
      <c r="I42" s="77"/>
    </row>
    <row r="43" spans="1:9">
      <c r="A43" s="77"/>
      <c r="B43" s="77"/>
      <c r="C43" s="77"/>
      <c r="D43" s="77"/>
      <c r="E43" s="77"/>
      <c r="F43" s="77"/>
      <c r="G43" s="77"/>
      <c r="H43" s="77"/>
      <c r="I43" s="77"/>
    </row>
    <row r="44" spans="1:9">
      <c r="A44" s="77"/>
      <c r="B44" s="77"/>
      <c r="C44" s="77"/>
      <c r="D44" s="77"/>
      <c r="E44" s="77"/>
      <c r="F44" s="77"/>
      <c r="G44" s="77"/>
      <c r="H44" s="77"/>
      <c r="I44" s="77"/>
    </row>
    <row r="45" spans="1:9">
      <c r="A45" s="77"/>
      <c r="B45" s="77"/>
      <c r="C45" s="77"/>
      <c r="D45" s="77"/>
      <c r="E45" s="77"/>
      <c r="F45" s="77"/>
      <c r="G45" s="77"/>
      <c r="H45" s="77"/>
      <c r="I45" s="77"/>
    </row>
    <row r="46" spans="1:9">
      <c r="A46" s="77"/>
      <c r="B46" s="84"/>
      <c r="C46" s="84"/>
      <c r="D46" s="84"/>
      <c r="E46" s="84"/>
      <c r="F46" s="84"/>
      <c r="G46" s="84"/>
      <c r="H46" s="77"/>
      <c r="I46" s="77"/>
    </row>
    <row r="47" spans="1:9">
      <c r="A47" s="77"/>
      <c r="B47" s="145"/>
      <c r="C47" s="145"/>
      <c r="D47" s="145"/>
      <c r="E47" s="145"/>
      <c r="F47" s="145"/>
      <c r="G47" s="145"/>
      <c r="H47" s="77"/>
      <c r="I47" s="77"/>
    </row>
    <row r="48" spans="1:9">
      <c r="A48" s="77"/>
      <c r="B48" s="47"/>
      <c r="C48" s="47"/>
      <c r="D48" s="48"/>
      <c r="E48" s="48"/>
      <c r="F48" s="49"/>
      <c r="G48" s="78"/>
      <c r="H48" s="77"/>
      <c r="I48" s="77"/>
    </row>
    <row r="49" spans="1:9">
      <c r="A49" s="77"/>
      <c r="B49" s="79"/>
      <c r="C49" s="53"/>
      <c r="D49" s="52"/>
      <c r="E49" s="51"/>
      <c r="F49" s="50"/>
      <c r="G49" s="54"/>
      <c r="H49" s="77"/>
      <c r="I49" s="77"/>
    </row>
    <row r="50" spans="1:9">
      <c r="A50" s="77"/>
      <c r="B50" s="79"/>
      <c r="C50" s="53"/>
      <c r="D50" s="52"/>
      <c r="E50" s="51"/>
      <c r="F50" s="50"/>
      <c r="G50" s="54"/>
      <c r="H50" s="77"/>
      <c r="I50" s="77"/>
    </row>
    <row r="51" spans="1:9">
      <c r="A51" s="77"/>
      <c r="B51" s="79"/>
      <c r="C51" s="53"/>
      <c r="D51" s="52"/>
      <c r="E51" s="51"/>
      <c r="F51" s="50"/>
      <c r="G51" s="54"/>
      <c r="H51" s="77"/>
      <c r="I51" s="77"/>
    </row>
    <row r="52" spans="1:9">
      <c r="A52" s="77"/>
      <c r="B52" s="84"/>
      <c r="C52" s="84"/>
      <c r="D52" s="84"/>
      <c r="E52" s="84"/>
      <c r="F52" s="84"/>
      <c r="G52" s="80"/>
      <c r="H52" s="77"/>
      <c r="I52" s="77"/>
    </row>
    <row r="53" spans="1:9">
      <c r="A53" s="77"/>
      <c r="B53" s="77"/>
      <c r="C53" s="77"/>
      <c r="D53" s="77"/>
      <c r="E53" s="77"/>
      <c r="F53" s="77"/>
      <c r="G53" s="77"/>
      <c r="H53" s="77"/>
      <c r="I53" s="77"/>
    </row>
    <row r="54" spans="1:9">
      <c r="A54" s="77"/>
      <c r="B54" s="77"/>
      <c r="C54" s="77"/>
      <c r="D54" s="77"/>
      <c r="E54" s="77"/>
      <c r="F54" s="77"/>
      <c r="G54" s="77"/>
      <c r="H54" s="77"/>
      <c r="I54" s="77"/>
    </row>
    <row r="55" spans="1:9">
      <c r="A55" s="77"/>
      <c r="B55" s="77"/>
      <c r="C55" s="77"/>
      <c r="D55" s="77"/>
      <c r="E55" s="77"/>
      <c r="F55" s="77"/>
      <c r="G55" s="77"/>
      <c r="H55" s="77"/>
      <c r="I55" s="77"/>
    </row>
    <row r="56" spans="1:9">
      <c r="A56" s="77"/>
      <c r="B56" s="77"/>
      <c r="C56" s="77"/>
      <c r="D56" s="77"/>
      <c r="E56" s="77"/>
      <c r="F56" s="77"/>
      <c r="G56" s="77"/>
      <c r="H56" s="77"/>
      <c r="I56" s="77"/>
    </row>
    <row r="57" spans="1:9">
      <c r="A57" s="77"/>
      <c r="B57" s="84"/>
      <c r="C57" s="84"/>
      <c r="D57" s="84"/>
      <c r="E57" s="84"/>
      <c r="F57" s="84"/>
      <c r="G57" s="84"/>
      <c r="H57" s="77"/>
      <c r="I57" s="77"/>
    </row>
    <row r="58" spans="1:9">
      <c r="A58" s="77"/>
      <c r="B58" s="145"/>
      <c r="C58" s="145"/>
      <c r="D58" s="145"/>
      <c r="E58" s="145"/>
      <c r="F58" s="145"/>
      <c r="G58" s="145"/>
      <c r="H58" s="77"/>
      <c r="I58" s="77"/>
    </row>
    <row r="59" spans="1:9">
      <c r="A59" s="77"/>
      <c r="B59" s="47"/>
      <c r="C59" s="47"/>
      <c r="D59" s="48"/>
      <c r="E59" s="48"/>
      <c r="F59" s="49"/>
      <c r="G59" s="78"/>
      <c r="H59" s="77"/>
      <c r="I59" s="77"/>
    </row>
    <row r="60" spans="1:9">
      <c r="A60" s="77"/>
      <c r="B60" s="79"/>
      <c r="C60" s="50"/>
      <c r="D60" s="50"/>
      <c r="E60" s="51"/>
      <c r="F60" s="50"/>
      <c r="G60" s="54"/>
      <c r="H60" s="77"/>
      <c r="I60" s="77"/>
    </row>
    <row r="61" spans="1:9">
      <c r="A61" s="77"/>
      <c r="B61" s="79"/>
      <c r="C61" s="50"/>
      <c r="D61" s="52"/>
      <c r="E61" s="51"/>
      <c r="F61" s="50"/>
      <c r="G61" s="54"/>
      <c r="H61" s="77"/>
      <c r="I61" s="77"/>
    </row>
    <row r="62" spans="1:9">
      <c r="A62" s="77"/>
      <c r="B62" s="79"/>
      <c r="C62" s="50"/>
      <c r="D62" s="50"/>
      <c r="E62" s="51"/>
      <c r="F62" s="52"/>
      <c r="G62" s="54"/>
      <c r="H62" s="77"/>
      <c r="I62" s="77"/>
    </row>
    <row r="63" spans="1:9">
      <c r="A63" s="77"/>
      <c r="B63" s="79"/>
      <c r="C63" s="50"/>
      <c r="D63" s="50"/>
      <c r="E63" s="51"/>
      <c r="F63" s="52"/>
      <c r="G63" s="54"/>
      <c r="H63" s="77"/>
      <c r="I63" s="77"/>
    </row>
    <row r="64" spans="1:9">
      <c r="A64" s="77"/>
      <c r="B64" s="79"/>
      <c r="C64" s="50"/>
      <c r="D64" s="50"/>
      <c r="E64" s="51"/>
      <c r="F64" s="50"/>
      <c r="G64" s="54"/>
      <c r="H64" s="77"/>
      <c r="I64" s="77"/>
    </row>
    <row r="65" spans="1:9">
      <c r="A65" s="77"/>
      <c r="B65" s="79"/>
      <c r="C65" s="50"/>
      <c r="D65" s="50"/>
      <c r="E65" s="51"/>
      <c r="F65" s="50"/>
      <c r="G65" s="54"/>
      <c r="H65" s="77"/>
      <c r="I65" s="77"/>
    </row>
    <row r="66" spans="1:9">
      <c r="A66" s="77"/>
      <c r="B66" s="79"/>
      <c r="C66" s="50"/>
      <c r="D66" s="52"/>
      <c r="E66" s="51"/>
      <c r="F66" s="52"/>
      <c r="G66" s="54"/>
      <c r="H66" s="77"/>
      <c r="I66" s="77"/>
    </row>
    <row r="67" spans="1:9">
      <c r="A67" s="77"/>
      <c r="B67" s="79"/>
      <c r="C67" s="50"/>
      <c r="D67" s="52"/>
      <c r="E67" s="51"/>
      <c r="F67" s="52"/>
      <c r="G67" s="54"/>
      <c r="H67" s="77"/>
      <c r="I67" s="77"/>
    </row>
    <row r="68" spans="1:9">
      <c r="A68" s="77"/>
      <c r="B68" s="79"/>
      <c r="C68" s="50"/>
      <c r="D68" s="52"/>
      <c r="E68" s="51"/>
      <c r="F68" s="52"/>
      <c r="G68" s="54"/>
      <c r="H68" s="77"/>
      <c r="I68" s="77"/>
    </row>
    <row r="69" spans="1:9">
      <c r="A69" s="77"/>
      <c r="B69" s="79"/>
      <c r="C69" s="50"/>
      <c r="D69" s="52"/>
      <c r="E69" s="51"/>
      <c r="F69" s="52"/>
      <c r="G69" s="54"/>
      <c r="H69" s="77"/>
      <c r="I69" s="77"/>
    </row>
    <row r="70" spans="1:9">
      <c r="A70" s="77"/>
      <c r="B70" s="84"/>
      <c r="C70" s="84"/>
      <c r="D70" s="84"/>
      <c r="E70" s="84"/>
      <c r="F70" s="84"/>
      <c r="G70" s="81"/>
      <c r="H70" s="77"/>
      <c r="I70" s="77"/>
    </row>
    <row r="71" spans="1:9">
      <c r="A71" s="77"/>
      <c r="B71" s="77"/>
      <c r="C71" s="77"/>
      <c r="D71" s="77"/>
      <c r="E71" s="77"/>
      <c r="F71" s="77"/>
      <c r="G71" s="77"/>
      <c r="H71" s="77"/>
      <c r="I71" s="77"/>
    </row>
    <row r="72" spans="1:9">
      <c r="A72" s="77"/>
      <c r="B72" s="77"/>
      <c r="C72" s="77"/>
      <c r="D72" s="77"/>
      <c r="E72" s="77"/>
      <c r="F72" s="77"/>
      <c r="G72" s="77"/>
      <c r="H72" s="77"/>
      <c r="I72" s="77"/>
    </row>
    <row r="73" spans="1:9">
      <c r="A73" s="77"/>
      <c r="B73" s="77"/>
      <c r="C73" s="77"/>
      <c r="D73" s="77"/>
      <c r="E73" s="77"/>
      <c r="F73" s="77"/>
      <c r="G73" s="77"/>
      <c r="H73" s="77"/>
      <c r="I73" s="77"/>
    </row>
    <row r="74" spans="1:9">
      <c r="A74" s="77"/>
      <c r="B74" s="77"/>
      <c r="C74" s="77"/>
      <c r="D74" s="77"/>
      <c r="E74" s="77"/>
      <c r="F74" s="77"/>
      <c r="G74" s="77"/>
      <c r="H74" s="77"/>
      <c r="I74" s="77"/>
    </row>
    <row r="75" spans="1:9">
      <c r="A75" s="77"/>
      <c r="B75" s="84"/>
      <c r="C75" s="84"/>
      <c r="D75" s="84"/>
      <c r="E75" s="84"/>
      <c r="F75" s="84"/>
      <c r="G75" s="84"/>
      <c r="H75" s="77"/>
      <c r="I75" s="77"/>
    </row>
    <row r="76" spans="1:9">
      <c r="A76" s="77"/>
      <c r="B76" s="145"/>
      <c r="C76" s="145"/>
      <c r="D76" s="145"/>
      <c r="E76" s="145"/>
      <c r="F76" s="145"/>
      <c r="G76" s="145"/>
      <c r="H76" s="77"/>
      <c r="I76" s="77"/>
    </row>
    <row r="77" spans="1:9">
      <c r="A77" s="77"/>
      <c r="B77" s="47"/>
      <c r="C77" s="47"/>
      <c r="D77" s="48"/>
      <c r="E77" s="48"/>
      <c r="F77" s="49"/>
      <c r="G77" s="78"/>
      <c r="H77" s="77"/>
      <c r="I77" s="77"/>
    </row>
    <row r="78" spans="1:9">
      <c r="A78" s="77"/>
      <c r="B78" s="79"/>
      <c r="C78" s="50"/>
      <c r="D78" s="50"/>
      <c r="E78" s="51"/>
      <c r="F78" s="50"/>
      <c r="G78" s="54"/>
      <c r="H78" s="77"/>
      <c r="I78" s="77"/>
    </row>
    <row r="79" spans="1:9">
      <c r="A79" s="77"/>
      <c r="B79" s="79"/>
      <c r="C79" s="50"/>
      <c r="D79" s="52"/>
      <c r="E79" s="51"/>
      <c r="F79" s="50"/>
      <c r="G79" s="54"/>
      <c r="H79" s="77"/>
      <c r="I79" s="77"/>
    </row>
    <row r="80" spans="1:9">
      <c r="A80" s="77"/>
      <c r="B80" s="79"/>
      <c r="C80" s="50"/>
      <c r="D80" s="50"/>
      <c r="E80" s="51"/>
      <c r="F80" s="52"/>
      <c r="G80" s="54"/>
      <c r="H80" s="77"/>
      <c r="I80" s="77"/>
    </row>
    <row r="81" spans="1:9">
      <c r="A81" s="77"/>
      <c r="B81" s="79"/>
      <c r="C81" s="50"/>
      <c r="D81" s="50"/>
      <c r="E81" s="51"/>
      <c r="F81" s="52"/>
      <c r="G81" s="54"/>
      <c r="H81" s="77"/>
      <c r="I81" s="77"/>
    </row>
    <row r="82" spans="1:9">
      <c r="A82" s="77"/>
      <c r="B82" s="79"/>
      <c r="C82" s="50"/>
      <c r="D82" s="52"/>
      <c r="E82" s="51"/>
      <c r="F82" s="50"/>
      <c r="G82" s="54"/>
      <c r="H82" s="77"/>
      <c r="I82" s="77"/>
    </row>
    <row r="83" spans="1:9">
      <c r="A83" s="77"/>
      <c r="B83" s="79"/>
      <c r="C83" s="50"/>
      <c r="D83" s="52"/>
      <c r="E83" s="51"/>
      <c r="F83" s="50"/>
      <c r="G83" s="54"/>
      <c r="H83" s="77"/>
      <c r="I83" s="77"/>
    </row>
    <row r="84" spans="1:9">
      <c r="A84" s="77"/>
      <c r="B84" s="79"/>
      <c r="C84" s="50"/>
      <c r="D84" s="52"/>
      <c r="E84" s="51"/>
      <c r="F84" s="52"/>
      <c r="G84" s="54"/>
      <c r="H84" s="77"/>
      <c r="I84" s="77"/>
    </row>
    <row r="85" spans="1:9">
      <c r="A85" s="77"/>
      <c r="B85" s="79"/>
      <c r="C85" s="50"/>
      <c r="D85" s="52"/>
      <c r="E85" s="51"/>
      <c r="F85" s="52"/>
      <c r="G85" s="54"/>
      <c r="H85" s="77"/>
      <c r="I85" s="77"/>
    </row>
    <row r="86" spans="1:9">
      <c r="A86" s="77"/>
      <c r="B86" s="84"/>
      <c r="C86" s="84"/>
      <c r="D86" s="84"/>
      <c r="E86" s="84"/>
      <c r="F86" s="84"/>
      <c r="G86" s="81"/>
      <c r="H86" s="77"/>
      <c r="I86" s="77"/>
    </row>
    <row r="87" spans="1:9">
      <c r="A87" s="77"/>
      <c r="B87" s="77"/>
      <c r="C87" s="77"/>
      <c r="D87" s="77"/>
      <c r="E87" s="77"/>
      <c r="F87" s="77"/>
      <c r="G87" s="77"/>
      <c r="H87" s="77"/>
      <c r="I87" s="77"/>
    </row>
    <row r="88" spans="1:9">
      <c r="A88" s="77"/>
      <c r="B88" s="77"/>
      <c r="C88" s="77"/>
      <c r="D88" s="77"/>
      <c r="E88" s="77"/>
      <c r="F88" s="77"/>
      <c r="G88" s="77"/>
      <c r="H88" s="77"/>
      <c r="I88" s="77"/>
    </row>
    <row r="89" spans="1:9">
      <c r="A89" s="77"/>
      <c r="B89" s="77"/>
      <c r="C89" s="77"/>
      <c r="D89" s="77"/>
      <c r="E89" s="77"/>
      <c r="F89" s="77"/>
      <c r="G89" s="77"/>
      <c r="H89" s="77"/>
      <c r="I89" s="77"/>
    </row>
    <row r="90" spans="1:9">
      <c r="A90" s="77"/>
      <c r="B90" s="77"/>
      <c r="C90" s="77"/>
      <c r="D90" s="77"/>
      <c r="E90" s="77"/>
      <c r="F90" s="77"/>
      <c r="G90" s="77"/>
      <c r="H90" s="77"/>
      <c r="I90" s="77"/>
    </row>
    <row r="91" spans="1:9">
      <c r="A91" s="77"/>
      <c r="B91" s="84"/>
      <c r="C91" s="84"/>
      <c r="D91" s="84"/>
      <c r="E91" s="84"/>
      <c r="F91" s="84"/>
      <c r="G91" s="84"/>
      <c r="H91" s="77"/>
      <c r="I91" s="77"/>
    </row>
    <row r="92" spans="1:9">
      <c r="A92" s="77"/>
      <c r="B92" s="145"/>
      <c r="C92" s="145"/>
      <c r="D92" s="145"/>
      <c r="E92" s="145"/>
      <c r="F92" s="145"/>
      <c r="G92" s="145"/>
      <c r="H92" s="77"/>
      <c r="I92" s="77"/>
    </row>
    <row r="93" spans="1:9">
      <c r="A93" s="77"/>
      <c r="B93" s="47"/>
      <c r="C93" s="47"/>
      <c r="D93" s="48"/>
      <c r="E93" s="48"/>
      <c r="F93" s="49"/>
      <c r="G93" s="78"/>
      <c r="H93" s="77"/>
      <c r="I93" s="77"/>
    </row>
    <row r="94" spans="1:9">
      <c r="A94" s="77"/>
      <c r="B94" s="79"/>
      <c r="C94" s="50"/>
      <c r="D94" s="52"/>
      <c r="E94" s="51"/>
      <c r="F94" s="50"/>
      <c r="G94" s="54"/>
      <c r="H94" s="77"/>
      <c r="I94" s="77"/>
    </row>
    <row r="95" spans="1:9">
      <c r="A95" s="77"/>
      <c r="B95" s="79"/>
      <c r="C95" s="50"/>
      <c r="D95" s="52"/>
      <c r="E95" s="51"/>
      <c r="F95" s="50"/>
      <c r="G95" s="54"/>
      <c r="H95" s="77"/>
      <c r="I95" s="77"/>
    </row>
    <row r="96" spans="1:9">
      <c r="A96" s="77"/>
      <c r="B96" s="79"/>
      <c r="C96" s="50"/>
      <c r="D96" s="52"/>
      <c r="E96" s="51"/>
      <c r="F96" s="50"/>
      <c r="G96" s="54"/>
      <c r="H96" s="77"/>
      <c r="I96" s="77"/>
    </row>
    <row r="97" spans="1:9">
      <c r="A97" s="77"/>
      <c r="B97" s="79"/>
      <c r="C97" s="50"/>
      <c r="D97" s="52"/>
      <c r="E97" s="51"/>
      <c r="F97" s="52"/>
      <c r="G97" s="54"/>
      <c r="H97" s="77"/>
      <c r="I97" s="77"/>
    </row>
    <row r="98" spans="1:9">
      <c r="A98" s="77"/>
      <c r="B98" s="79"/>
      <c r="C98" s="50"/>
      <c r="D98" s="52"/>
      <c r="E98" s="51"/>
      <c r="F98" s="52"/>
      <c r="G98" s="54"/>
      <c r="H98" s="77"/>
      <c r="I98" s="77"/>
    </row>
    <row r="99" spans="1:9">
      <c r="A99" s="77"/>
      <c r="B99" s="79"/>
      <c r="C99" s="50"/>
      <c r="D99" s="52"/>
      <c r="E99" s="51"/>
      <c r="F99" s="52"/>
      <c r="G99" s="54"/>
      <c r="H99" s="77"/>
      <c r="I99" s="77"/>
    </row>
    <row r="100" spans="1:9">
      <c r="A100" s="77"/>
      <c r="B100" s="84"/>
      <c r="C100" s="84"/>
      <c r="D100" s="84"/>
      <c r="E100" s="84"/>
      <c r="F100" s="84"/>
      <c r="G100" s="80"/>
      <c r="H100" s="77"/>
      <c r="I100" s="77"/>
    </row>
    <row r="101" spans="1:9">
      <c r="A101" s="77"/>
      <c r="B101" s="77"/>
      <c r="C101" s="77"/>
      <c r="D101" s="77"/>
      <c r="E101" s="77"/>
      <c r="F101" s="77"/>
      <c r="G101" s="77"/>
      <c r="H101" s="77"/>
      <c r="I101" s="77"/>
    </row>
    <row r="102" spans="1:9">
      <c r="A102" s="77"/>
      <c r="B102" s="77"/>
      <c r="C102" s="77"/>
      <c r="D102" s="77"/>
      <c r="E102" s="77"/>
      <c r="F102" s="77"/>
      <c r="G102" s="77"/>
      <c r="H102" s="77"/>
      <c r="I102" s="77"/>
    </row>
    <row r="103" spans="1:9">
      <c r="A103" s="77"/>
      <c r="B103" s="77"/>
      <c r="C103" s="77"/>
      <c r="D103" s="77"/>
      <c r="E103" s="77"/>
      <c r="F103" s="77"/>
      <c r="G103" s="77"/>
      <c r="H103" s="77"/>
      <c r="I103" s="77"/>
    </row>
    <row r="104" spans="1:9">
      <c r="A104" s="77"/>
      <c r="B104" s="77"/>
      <c r="C104" s="77"/>
      <c r="D104" s="77"/>
      <c r="E104" s="77"/>
      <c r="F104" s="77"/>
      <c r="G104" s="77"/>
      <c r="H104" s="77"/>
      <c r="I104" s="77"/>
    </row>
    <row r="105" spans="1:9">
      <c r="A105" s="77"/>
      <c r="B105" s="84"/>
      <c r="C105" s="84"/>
      <c r="D105" s="84"/>
      <c r="E105" s="84"/>
      <c r="F105" s="84"/>
      <c r="G105" s="84"/>
      <c r="H105" s="77"/>
      <c r="I105" s="77"/>
    </row>
    <row r="106" spans="1:9">
      <c r="A106" s="77"/>
      <c r="B106" s="145"/>
      <c r="C106" s="145"/>
      <c r="D106" s="145"/>
      <c r="E106" s="145"/>
      <c r="F106" s="145"/>
      <c r="G106" s="145"/>
      <c r="H106" s="77"/>
      <c r="I106" s="77"/>
    </row>
    <row r="107" spans="1:9">
      <c r="A107" s="77"/>
      <c r="B107" s="47"/>
      <c r="C107" s="47"/>
      <c r="D107" s="48"/>
      <c r="E107" s="48"/>
      <c r="F107" s="49"/>
      <c r="G107" s="78"/>
      <c r="H107" s="77"/>
      <c r="I107" s="77"/>
    </row>
    <row r="108" spans="1:9">
      <c r="A108" s="77"/>
      <c r="B108" s="79"/>
      <c r="C108" s="50"/>
      <c r="D108" s="52"/>
      <c r="E108" s="51"/>
      <c r="F108" s="50"/>
      <c r="G108" s="54"/>
      <c r="H108" s="77"/>
      <c r="I108" s="77"/>
    </row>
    <row r="109" spans="1:9">
      <c r="A109" s="77"/>
      <c r="B109" s="79"/>
      <c r="C109" s="50"/>
      <c r="D109" s="52"/>
      <c r="E109" s="51"/>
      <c r="F109" s="50"/>
      <c r="G109" s="54"/>
      <c r="H109" s="77"/>
      <c r="I109" s="77"/>
    </row>
    <row r="110" spans="1:9">
      <c r="A110" s="77"/>
      <c r="B110" s="79"/>
      <c r="C110" s="50"/>
      <c r="D110" s="52"/>
      <c r="E110" s="51"/>
      <c r="F110" s="52"/>
      <c r="G110" s="54"/>
      <c r="H110" s="77"/>
      <c r="I110" s="77"/>
    </row>
    <row r="111" spans="1:9">
      <c r="A111" s="77"/>
      <c r="B111" s="79"/>
      <c r="C111" s="50"/>
      <c r="D111" s="54"/>
      <c r="E111" s="51"/>
      <c r="F111" s="52"/>
      <c r="G111" s="54"/>
      <c r="H111" s="77"/>
      <c r="I111" s="77"/>
    </row>
    <row r="112" spans="1:9">
      <c r="A112" s="77"/>
      <c r="B112" s="79"/>
      <c r="C112" s="50"/>
      <c r="D112" s="54"/>
      <c r="E112" s="51"/>
      <c r="F112" s="50"/>
      <c r="G112" s="54"/>
      <c r="H112" s="77"/>
      <c r="I112" s="77"/>
    </row>
    <row r="113" spans="1:9">
      <c r="A113" s="77"/>
      <c r="B113" s="79"/>
      <c r="C113" s="50"/>
      <c r="D113" s="54"/>
      <c r="E113" s="51"/>
      <c r="F113" s="50"/>
      <c r="G113" s="54"/>
      <c r="H113" s="77"/>
      <c r="I113" s="77"/>
    </row>
    <row r="114" spans="1:9">
      <c r="A114" s="77"/>
      <c r="B114" s="79"/>
      <c r="C114" s="50"/>
      <c r="D114" s="54"/>
      <c r="E114" s="51"/>
      <c r="F114" s="52"/>
      <c r="G114" s="54"/>
      <c r="H114" s="77"/>
      <c r="I114" s="77"/>
    </row>
    <row r="115" spans="1:9">
      <c r="A115" s="77"/>
      <c r="B115" s="79"/>
      <c r="C115" s="50"/>
      <c r="D115" s="54"/>
      <c r="E115" s="51"/>
      <c r="F115" s="52"/>
      <c r="G115" s="54"/>
      <c r="H115" s="77"/>
      <c r="I115" s="77"/>
    </row>
    <row r="116" spans="1:9">
      <c r="A116" s="77"/>
      <c r="B116" s="79"/>
      <c r="C116" s="50"/>
      <c r="D116" s="54"/>
      <c r="E116" s="51"/>
      <c r="F116" s="52"/>
      <c r="G116" s="54"/>
      <c r="H116" s="77"/>
      <c r="I116" s="77"/>
    </row>
    <row r="117" spans="1:9">
      <c r="A117" s="77"/>
      <c r="B117" s="79"/>
      <c r="C117" s="50"/>
      <c r="D117" s="54"/>
      <c r="E117" s="51"/>
      <c r="F117" s="52"/>
      <c r="G117" s="54"/>
      <c r="H117" s="77"/>
      <c r="I117" s="77"/>
    </row>
    <row r="118" spans="1:9">
      <c r="A118" s="77"/>
      <c r="B118" s="79"/>
      <c r="C118" s="50"/>
      <c r="D118" s="54"/>
      <c r="E118" s="51"/>
      <c r="F118" s="52"/>
      <c r="G118" s="54"/>
      <c r="H118" s="77"/>
      <c r="I118" s="77"/>
    </row>
    <row r="119" spans="1:9">
      <c r="A119" s="77"/>
      <c r="B119" s="84"/>
      <c r="C119" s="84"/>
      <c r="D119" s="84"/>
      <c r="E119" s="84"/>
      <c r="F119" s="84"/>
      <c r="G119" s="81"/>
      <c r="H119" s="77"/>
      <c r="I119" s="77"/>
    </row>
    <row r="120" spans="1:9">
      <c r="A120" s="77"/>
      <c r="B120" s="77"/>
      <c r="C120" s="77"/>
      <c r="D120" s="77"/>
      <c r="E120" s="77"/>
      <c r="F120" s="77"/>
      <c r="G120" s="77"/>
      <c r="H120" s="77"/>
      <c r="I120" s="77"/>
    </row>
    <row r="121" spans="1:9">
      <c r="A121" s="77"/>
      <c r="B121" s="77"/>
      <c r="C121" s="77"/>
      <c r="D121" s="77"/>
      <c r="E121" s="77"/>
      <c r="F121" s="77"/>
      <c r="G121" s="77"/>
      <c r="H121" s="77"/>
      <c r="I121" s="77"/>
    </row>
    <row r="122" spans="1:9">
      <c r="A122" s="77"/>
      <c r="B122" s="77"/>
      <c r="C122" s="77"/>
      <c r="D122" s="77"/>
      <c r="E122" s="77"/>
      <c r="F122" s="77"/>
      <c r="G122" s="77"/>
      <c r="H122" s="77"/>
      <c r="I122" s="77"/>
    </row>
    <row r="123" spans="1:9">
      <c r="A123" s="77"/>
      <c r="B123" s="77"/>
      <c r="C123" s="77"/>
      <c r="D123" s="77"/>
      <c r="E123" s="77"/>
      <c r="F123" s="77"/>
      <c r="G123" s="77"/>
      <c r="H123" s="77"/>
      <c r="I123" s="77"/>
    </row>
    <row r="124" spans="1:9" ht="16.5" customHeight="1">
      <c r="A124" s="77"/>
      <c r="B124" s="85"/>
      <c r="C124" s="85"/>
      <c r="D124" s="85"/>
      <c r="E124" s="85"/>
      <c r="F124" s="85"/>
      <c r="G124" s="85"/>
      <c r="H124" s="77"/>
      <c r="I124" s="77"/>
    </row>
    <row r="125" spans="1:9" hidden="1">
      <c r="A125" s="77"/>
      <c r="B125" s="145"/>
      <c r="C125" s="145"/>
      <c r="D125" s="145"/>
      <c r="E125" s="145"/>
      <c r="F125" s="145"/>
      <c r="G125" s="145"/>
      <c r="H125" s="77"/>
      <c r="I125" s="77"/>
    </row>
    <row r="126" spans="1:9">
      <c r="A126" s="77"/>
      <c r="B126" s="47"/>
      <c r="C126" s="47"/>
      <c r="D126" s="48"/>
      <c r="E126" s="48"/>
      <c r="F126" s="49"/>
      <c r="G126" s="78"/>
      <c r="H126" s="77"/>
      <c r="I126" s="77"/>
    </row>
    <row r="127" spans="1:9">
      <c r="A127" s="77"/>
      <c r="B127" s="79"/>
      <c r="C127" s="50"/>
      <c r="D127" s="52"/>
      <c r="E127" s="51"/>
      <c r="F127" s="50"/>
      <c r="G127" s="54"/>
      <c r="H127" s="77"/>
      <c r="I127" s="77"/>
    </row>
    <row r="128" spans="1:9">
      <c r="A128" s="77"/>
      <c r="B128" s="79"/>
      <c r="C128" s="50"/>
      <c r="D128" s="52"/>
      <c r="E128" s="51"/>
      <c r="F128" s="50"/>
      <c r="G128" s="54"/>
      <c r="H128" s="77"/>
      <c r="I128" s="77"/>
    </row>
    <row r="129" spans="1:9">
      <c r="A129" s="77"/>
      <c r="B129" s="79"/>
      <c r="C129" s="50"/>
      <c r="D129" s="52"/>
      <c r="E129" s="51"/>
      <c r="F129" s="50"/>
      <c r="G129" s="54"/>
      <c r="H129" s="77"/>
      <c r="I129" s="77"/>
    </row>
    <row r="130" spans="1:9">
      <c r="A130" s="77"/>
      <c r="B130" s="79"/>
      <c r="C130" s="50"/>
      <c r="D130" s="52"/>
      <c r="E130" s="51"/>
      <c r="F130" s="52"/>
      <c r="G130" s="54"/>
      <c r="H130" s="77"/>
      <c r="I130" s="77"/>
    </row>
    <row r="131" spans="1:9">
      <c r="A131" s="77"/>
      <c r="B131" s="84"/>
      <c r="C131" s="84"/>
      <c r="D131" s="84"/>
      <c r="E131" s="84"/>
      <c r="F131" s="84"/>
      <c r="G131" s="80"/>
      <c r="H131" s="77"/>
      <c r="I131" s="77"/>
    </row>
    <row r="132" spans="1:9">
      <c r="A132" s="77"/>
      <c r="B132" s="77"/>
      <c r="C132" s="77"/>
      <c r="D132" s="77"/>
      <c r="E132" s="77"/>
      <c r="F132" s="77"/>
      <c r="G132" s="77"/>
      <c r="H132" s="77"/>
      <c r="I132" s="77"/>
    </row>
    <row r="133" spans="1:9">
      <c r="A133" s="77"/>
      <c r="B133" s="77"/>
      <c r="C133" s="77"/>
      <c r="D133" s="77"/>
      <c r="E133" s="77"/>
      <c r="F133" s="77"/>
      <c r="G133" s="77"/>
      <c r="H133" s="77"/>
      <c r="I133" s="77"/>
    </row>
    <row r="134" spans="1:9">
      <c r="A134" s="77"/>
      <c r="B134" s="77"/>
      <c r="C134" s="77"/>
      <c r="D134" s="77"/>
      <c r="E134" s="77"/>
      <c r="F134" s="77"/>
      <c r="G134" s="77"/>
      <c r="H134" s="77"/>
      <c r="I134" s="77"/>
    </row>
    <row r="135" spans="1:9">
      <c r="A135" s="77"/>
      <c r="B135" s="77"/>
      <c r="C135" s="77"/>
      <c r="D135" s="77"/>
      <c r="E135" s="77"/>
      <c r="F135" s="77"/>
      <c r="G135" s="77"/>
      <c r="H135" s="77"/>
      <c r="I135" s="77"/>
    </row>
    <row r="136" spans="1:9" ht="26.25" customHeight="1">
      <c r="A136" s="77"/>
      <c r="B136" s="85"/>
      <c r="C136" s="85"/>
      <c r="D136" s="85"/>
      <c r="E136" s="85"/>
      <c r="F136" s="85"/>
      <c r="G136" s="85"/>
      <c r="H136" s="77"/>
      <c r="I136" s="77"/>
    </row>
    <row r="137" spans="1:9">
      <c r="A137" s="77"/>
      <c r="B137" s="145"/>
      <c r="C137" s="145"/>
      <c r="D137" s="145"/>
      <c r="E137" s="145"/>
      <c r="F137" s="145"/>
      <c r="G137" s="145"/>
      <c r="H137" s="77"/>
      <c r="I137" s="77"/>
    </row>
    <row r="138" spans="1:9">
      <c r="A138" s="77"/>
      <c r="B138" s="47"/>
      <c r="C138" s="47"/>
      <c r="D138" s="48"/>
      <c r="E138" s="48"/>
      <c r="F138" s="49"/>
      <c r="G138" s="78"/>
      <c r="H138" s="77"/>
      <c r="I138" s="77"/>
    </row>
    <row r="139" spans="1:9">
      <c r="A139" s="77"/>
      <c r="B139" s="79"/>
      <c r="C139" s="50"/>
      <c r="D139" s="52"/>
      <c r="E139" s="51"/>
      <c r="F139" s="50"/>
      <c r="G139" s="54"/>
      <c r="H139" s="77"/>
      <c r="I139" s="77"/>
    </row>
    <row r="140" spans="1:9">
      <c r="A140" s="77"/>
      <c r="B140" s="79"/>
      <c r="C140" s="50"/>
      <c r="D140" s="52"/>
      <c r="E140" s="51"/>
      <c r="F140" s="50"/>
      <c r="G140" s="54"/>
      <c r="H140" s="77"/>
      <c r="I140" s="77"/>
    </row>
    <row r="141" spans="1:9">
      <c r="A141" s="77"/>
      <c r="B141" s="82"/>
      <c r="C141" s="53"/>
      <c r="D141" s="52"/>
      <c r="E141" s="51"/>
      <c r="F141" s="50"/>
      <c r="G141" s="54"/>
      <c r="H141" s="77"/>
      <c r="I141" s="77"/>
    </row>
    <row r="142" spans="1:9">
      <c r="A142" s="77"/>
      <c r="B142" s="84"/>
      <c r="C142" s="84"/>
      <c r="D142" s="84"/>
      <c r="E142" s="84"/>
      <c r="F142" s="84"/>
      <c r="G142" s="80"/>
      <c r="H142" s="77"/>
      <c r="I142" s="77"/>
    </row>
    <row r="143" spans="1:9">
      <c r="A143" s="77"/>
      <c r="B143" s="77"/>
      <c r="C143" s="77"/>
      <c r="D143" s="77"/>
      <c r="E143" s="77"/>
      <c r="F143" s="77"/>
      <c r="G143" s="77"/>
      <c r="H143" s="77"/>
      <c r="I143" s="77"/>
    </row>
    <row r="144" spans="1:9">
      <c r="A144" s="77"/>
      <c r="B144" s="77"/>
      <c r="C144" s="77"/>
      <c r="D144" s="77"/>
      <c r="E144" s="77"/>
      <c r="F144" s="77"/>
      <c r="G144" s="77"/>
      <c r="H144" s="77"/>
      <c r="I144" s="77"/>
    </row>
    <row r="145" spans="1:9">
      <c r="A145" s="77"/>
      <c r="B145" s="77"/>
      <c r="C145" s="77"/>
      <c r="D145" s="77"/>
      <c r="E145" s="77"/>
      <c r="F145" s="77"/>
      <c r="G145" s="77"/>
      <c r="H145" s="77"/>
      <c r="I145" s="77"/>
    </row>
    <row r="146" spans="1:9">
      <c r="A146" s="77"/>
      <c r="B146" s="77"/>
      <c r="C146" s="77"/>
      <c r="D146" s="77"/>
      <c r="E146" s="77"/>
      <c r="F146" s="77"/>
      <c r="G146" s="77"/>
      <c r="H146" s="77"/>
      <c r="I146" s="77"/>
    </row>
    <row r="147" spans="1:9" ht="28.5" customHeight="1">
      <c r="A147" s="77"/>
      <c r="B147" s="86"/>
      <c r="C147" s="86"/>
      <c r="D147" s="86"/>
      <c r="E147" s="86"/>
      <c r="F147" s="86"/>
      <c r="G147" s="86"/>
      <c r="H147" s="77"/>
      <c r="I147" s="77"/>
    </row>
    <row r="148" spans="1:9">
      <c r="A148" s="77"/>
      <c r="B148" s="145"/>
      <c r="C148" s="145"/>
      <c r="D148" s="145"/>
      <c r="E148" s="145"/>
      <c r="F148" s="145"/>
      <c r="G148" s="145"/>
      <c r="H148" s="77"/>
      <c r="I148" s="77"/>
    </row>
    <row r="149" spans="1:9">
      <c r="A149" s="77"/>
      <c r="B149" s="47"/>
      <c r="C149" s="47"/>
      <c r="D149" s="48"/>
      <c r="E149" s="48"/>
      <c r="F149" s="49"/>
      <c r="G149" s="78"/>
      <c r="H149" s="77"/>
      <c r="I149" s="77"/>
    </row>
    <row r="150" spans="1:9">
      <c r="A150" s="77"/>
      <c r="B150" s="79"/>
      <c r="C150" s="50"/>
      <c r="D150" s="52"/>
      <c r="E150" s="51"/>
      <c r="F150" s="50"/>
      <c r="G150" s="54"/>
      <c r="H150" s="77"/>
      <c r="I150" s="77"/>
    </row>
    <row r="151" spans="1:9">
      <c r="A151" s="77"/>
      <c r="B151" s="79"/>
      <c r="C151" s="50"/>
      <c r="D151" s="52"/>
      <c r="E151" s="51"/>
      <c r="F151" s="50"/>
      <c r="G151" s="54"/>
      <c r="H151" s="77"/>
      <c r="I151" s="77"/>
    </row>
    <row r="152" spans="1:9">
      <c r="A152" s="77"/>
      <c r="B152" s="79"/>
      <c r="C152" s="50"/>
      <c r="D152" s="52"/>
      <c r="E152" s="51"/>
      <c r="F152" s="52"/>
      <c r="G152" s="54"/>
      <c r="H152" s="77"/>
      <c r="I152" s="77"/>
    </row>
    <row r="153" spans="1:9">
      <c r="A153" s="77"/>
      <c r="B153" s="356"/>
      <c r="C153" s="356"/>
      <c r="D153" s="356"/>
      <c r="E153" s="356"/>
      <c r="F153" s="356"/>
      <c r="G153" s="80"/>
      <c r="H153" s="77"/>
      <c r="I153" s="77"/>
    </row>
    <row r="154" spans="1:9">
      <c r="A154" s="77"/>
      <c r="B154" s="77"/>
      <c r="C154" s="77"/>
      <c r="D154" s="77"/>
      <c r="E154" s="77"/>
      <c r="F154" s="77"/>
      <c r="G154" s="77"/>
      <c r="H154" s="77"/>
      <c r="I154" s="77"/>
    </row>
    <row r="155" spans="1:9">
      <c r="A155" s="77"/>
      <c r="B155" s="77"/>
      <c r="C155" s="77"/>
      <c r="D155" s="77"/>
      <c r="E155" s="77"/>
      <c r="F155" s="77"/>
      <c r="G155" s="77"/>
      <c r="H155" s="77"/>
      <c r="I155" s="77"/>
    </row>
    <row r="156" spans="1:9">
      <c r="A156" s="77"/>
      <c r="B156" s="77"/>
      <c r="C156" s="77"/>
      <c r="D156" s="77"/>
      <c r="E156" s="77"/>
      <c r="F156" s="77"/>
      <c r="G156" s="77"/>
      <c r="H156" s="77"/>
      <c r="I156" s="77"/>
    </row>
    <row r="157" spans="1:9">
      <c r="A157" s="77"/>
      <c r="B157" s="77"/>
      <c r="C157" s="77"/>
      <c r="D157" s="77"/>
      <c r="E157" s="77"/>
      <c r="F157" s="77"/>
      <c r="G157" s="77"/>
      <c r="H157" s="77"/>
      <c r="I157" s="77"/>
    </row>
    <row r="158" spans="1:9" ht="30" customHeight="1">
      <c r="A158" s="77"/>
      <c r="B158" s="86"/>
      <c r="C158" s="86"/>
      <c r="D158" s="86"/>
      <c r="E158" s="86"/>
      <c r="F158" s="86"/>
      <c r="G158" s="86"/>
      <c r="H158" s="77"/>
      <c r="I158" s="77"/>
    </row>
    <row r="159" spans="1:9">
      <c r="A159" s="77"/>
      <c r="B159" s="145"/>
      <c r="C159" s="145"/>
      <c r="D159" s="145"/>
      <c r="E159" s="145"/>
      <c r="F159" s="145"/>
      <c r="G159" s="145"/>
      <c r="H159" s="77"/>
      <c r="I159" s="77"/>
    </row>
    <row r="160" spans="1:9">
      <c r="A160" s="77"/>
      <c r="B160" s="47"/>
      <c r="C160" s="47"/>
      <c r="D160" s="48"/>
      <c r="E160" s="48"/>
      <c r="F160" s="49"/>
      <c r="G160" s="78"/>
      <c r="H160" s="77"/>
      <c r="I160" s="77"/>
    </row>
    <row r="161" spans="1:9">
      <c r="A161" s="77"/>
      <c r="B161" s="79"/>
      <c r="C161" s="50"/>
      <c r="D161" s="52"/>
      <c r="E161" s="51"/>
      <c r="F161" s="50"/>
      <c r="G161" s="54"/>
      <c r="H161" s="77"/>
      <c r="I161" s="77"/>
    </row>
    <row r="162" spans="1:9">
      <c r="A162" s="77"/>
      <c r="B162" s="79"/>
      <c r="C162" s="50"/>
      <c r="D162" s="52"/>
      <c r="E162" s="51"/>
      <c r="F162" s="50"/>
      <c r="G162" s="54"/>
      <c r="H162" s="77"/>
      <c r="I162" s="77"/>
    </row>
    <row r="163" spans="1:9">
      <c r="A163" s="77"/>
      <c r="B163" s="79"/>
      <c r="C163" s="50"/>
      <c r="D163" s="52"/>
      <c r="E163" s="51"/>
      <c r="F163" s="52"/>
      <c r="G163" s="54"/>
      <c r="H163" s="77"/>
      <c r="I163" s="77"/>
    </row>
    <row r="164" spans="1:9">
      <c r="A164" s="77"/>
      <c r="B164" s="84"/>
      <c r="C164" s="84"/>
      <c r="D164" s="84"/>
      <c r="E164" s="84"/>
      <c r="F164" s="84"/>
      <c r="G164" s="80"/>
      <c r="H164" s="77"/>
      <c r="I164" s="77"/>
    </row>
    <row r="165" spans="1:9">
      <c r="A165" s="77"/>
      <c r="B165" s="77"/>
      <c r="C165" s="77"/>
      <c r="D165" s="77"/>
      <c r="E165" s="77"/>
      <c r="F165" s="77"/>
      <c r="G165" s="77"/>
      <c r="H165" s="77"/>
      <c r="I165" s="77"/>
    </row>
    <row r="166" spans="1:9">
      <c r="A166" s="77"/>
      <c r="B166" s="77"/>
      <c r="C166" s="77"/>
      <c r="D166" s="77"/>
      <c r="E166" s="77"/>
      <c r="F166" s="77"/>
      <c r="G166" s="77"/>
      <c r="H166" s="77"/>
      <c r="I166" s="77"/>
    </row>
    <row r="167" spans="1:9">
      <c r="A167" s="77"/>
      <c r="B167" s="77"/>
      <c r="C167" s="77"/>
      <c r="D167" s="77"/>
      <c r="E167" s="77"/>
      <c r="F167" s="77"/>
      <c r="G167" s="77"/>
      <c r="H167" s="77"/>
      <c r="I167" s="77"/>
    </row>
    <row r="168" spans="1:9">
      <c r="A168" s="77"/>
      <c r="B168" s="77"/>
      <c r="C168" s="77"/>
      <c r="D168" s="77"/>
      <c r="E168" s="77"/>
      <c r="F168" s="77"/>
      <c r="G168" s="77"/>
      <c r="H168" s="77"/>
      <c r="I168" s="77"/>
    </row>
    <row r="169" spans="1:9" ht="27.75" customHeight="1">
      <c r="A169" s="77"/>
      <c r="B169" s="86"/>
      <c r="C169" s="86"/>
      <c r="D169" s="86"/>
      <c r="E169" s="86"/>
      <c r="F169" s="86"/>
      <c r="G169" s="86"/>
      <c r="H169" s="77"/>
      <c r="I169" s="77"/>
    </row>
    <row r="170" spans="1:9">
      <c r="A170" s="77"/>
      <c r="B170" s="145"/>
      <c r="C170" s="145"/>
      <c r="D170" s="145"/>
      <c r="E170" s="145"/>
      <c r="F170" s="145"/>
      <c r="G170" s="145"/>
      <c r="H170" s="77"/>
      <c r="I170" s="77"/>
    </row>
    <row r="171" spans="1:9">
      <c r="A171" s="77"/>
      <c r="B171" s="47"/>
      <c r="C171" s="47"/>
      <c r="D171" s="48"/>
      <c r="E171" s="48"/>
      <c r="F171" s="49"/>
      <c r="G171" s="78"/>
      <c r="H171" s="77"/>
      <c r="I171" s="77"/>
    </row>
    <row r="172" spans="1:9">
      <c r="A172" s="77"/>
      <c r="B172" s="79"/>
      <c r="C172" s="50"/>
      <c r="D172" s="52"/>
      <c r="E172" s="51"/>
      <c r="F172" s="50"/>
      <c r="G172" s="54"/>
      <c r="H172" s="77"/>
      <c r="I172" s="77"/>
    </row>
    <row r="173" spans="1:9">
      <c r="A173" s="77"/>
      <c r="B173" s="79"/>
      <c r="C173" s="50"/>
      <c r="D173" s="52"/>
      <c r="E173" s="51"/>
      <c r="F173" s="50"/>
      <c r="G173" s="54"/>
      <c r="H173" s="77"/>
      <c r="I173" s="77"/>
    </row>
    <row r="174" spans="1:9" ht="27" customHeight="1">
      <c r="A174" s="77"/>
      <c r="B174" s="82"/>
      <c r="C174" s="53"/>
      <c r="D174" s="52"/>
      <c r="E174" s="51"/>
      <c r="F174" s="52"/>
      <c r="G174" s="54"/>
      <c r="H174" s="77"/>
      <c r="I174" s="77"/>
    </row>
    <row r="175" spans="1:9">
      <c r="A175" s="77"/>
      <c r="B175" s="84"/>
      <c r="C175" s="84"/>
      <c r="D175" s="84"/>
      <c r="E175" s="84"/>
      <c r="F175" s="84"/>
      <c r="G175" s="80"/>
      <c r="H175" s="77"/>
      <c r="I175" s="77"/>
    </row>
    <row r="176" spans="1:9">
      <c r="A176" s="77"/>
      <c r="B176" s="77"/>
      <c r="C176" s="77"/>
      <c r="D176" s="77"/>
      <c r="E176" s="77"/>
      <c r="F176" s="77"/>
      <c r="G176" s="77"/>
      <c r="H176" s="77"/>
      <c r="I176" s="77"/>
    </row>
    <row r="177" spans="1:9">
      <c r="A177" s="77"/>
      <c r="B177" s="77"/>
      <c r="C177" s="77"/>
      <c r="D177" s="77"/>
      <c r="E177" s="77"/>
      <c r="F177" s="77"/>
      <c r="G177" s="77"/>
      <c r="H177" s="77"/>
      <c r="I177" s="77"/>
    </row>
    <row r="178" spans="1:9">
      <c r="A178" s="77"/>
      <c r="B178" s="77"/>
      <c r="C178" s="77"/>
      <c r="D178" s="77"/>
      <c r="E178" s="77"/>
      <c r="F178" s="77"/>
      <c r="G178" s="77"/>
      <c r="H178" s="77"/>
      <c r="I178" s="77"/>
    </row>
    <row r="179" spans="1:9">
      <c r="A179" s="77"/>
      <c r="B179" s="77"/>
      <c r="C179" s="77"/>
      <c r="D179" s="77"/>
      <c r="E179" s="77"/>
      <c r="F179" s="77"/>
      <c r="G179" s="77"/>
      <c r="H179" s="77"/>
      <c r="I179" s="77"/>
    </row>
    <row r="180" spans="1:9" ht="26.25" customHeight="1">
      <c r="A180" s="77"/>
      <c r="B180" s="86"/>
      <c r="C180" s="86"/>
      <c r="D180" s="86"/>
      <c r="E180" s="86"/>
      <c r="F180" s="86"/>
      <c r="G180" s="86"/>
      <c r="H180" s="77"/>
      <c r="I180" s="77"/>
    </row>
    <row r="181" spans="1:9">
      <c r="A181" s="77"/>
      <c r="B181" s="145"/>
      <c r="C181" s="145"/>
      <c r="D181" s="145"/>
      <c r="E181" s="145"/>
      <c r="F181" s="145"/>
      <c r="G181" s="145"/>
      <c r="H181" s="77"/>
      <c r="I181" s="77"/>
    </row>
    <row r="182" spans="1:9">
      <c r="A182" s="77"/>
      <c r="B182" s="47"/>
      <c r="C182" s="47"/>
      <c r="D182" s="48"/>
      <c r="E182" s="48"/>
      <c r="F182" s="49"/>
      <c r="G182" s="78"/>
      <c r="H182" s="77"/>
      <c r="I182" s="77"/>
    </row>
    <row r="183" spans="1:9">
      <c r="A183" s="77"/>
      <c r="B183" s="79"/>
      <c r="C183" s="50"/>
      <c r="D183" s="52"/>
      <c r="E183" s="51"/>
      <c r="F183" s="50"/>
      <c r="G183" s="54"/>
      <c r="H183" s="77"/>
      <c r="I183" s="77"/>
    </row>
    <row r="184" spans="1:9">
      <c r="A184" s="77"/>
      <c r="B184" s="79"/>
      <c r="C184" s="50"/>
      <c r="D184" s="52"/>
      <c r="E184" s="51"/>
      <c r="F184" s="50"/>
      <c r="G184" s="54"/>
      <c r="H184" s="77"/>
      <c r="I184" s="77"/>
    </row>
    <row r="185" spans="1:9">
      <c r="A185" s="77"/>
      <c r="B185" s="82"/>
      <c r="C185" s="53"/>
      <c r="D185" s="52"/>
      <c r="E185" s="51"/>
      <c r="F185" s="52"/>
      <c r="G185" s="54"/>
      <c r="H185" s="77"/>
      <c r="I185" s="77"/>
    </row>
    <row r="186" spans="1:9">
      <c r="A186" s="77"/>
      <c r="B186" s="84"/>
      <c r="C186" s="84"/>
      <c r="D186" s="84"/>
      <c r="E186" s="84"/>
      <c r="F186" s="84"/>
      <c r="G186" s="80"/>
      <c r="H186" s="77"/>
      <c r="I186" s="77"/>
    </row>
    <row r="187" spans="1:9">
      <c r="A187" s="77"/>
      <c r="B187" s="77"/>
      <c r="C187" s="77"/>
      <c r="D187" s="77"/>
      <c r="E187" s="77"/>
      <c r="F187" s="77"/>
      <c r="G187" s="77"/>
      <c r="H187" s="77"/>
      <c r="I187" s="77"/>
    </row>
    <row r="188" spans="1:9">
      <c r="A188" s="77"/>
      <c r="B188" s="77"/>
      <c r="C188" s="77"/>
      <c r="D188" s="77"/>
      <c r="E188" s="77"/>
      <c r="F188" s="77"/>
      <c r="G188" s="77"/>
      <c r="H188" s="77"/>
      <c r="I188" s="77"/>
    </row>
    <row r="189" spans="1:9">
      <c r="A189" s="77"/>
      <c r="B189" s="77"/>
      <c r="C189" s="77"/>
      <c r="D189" s="77"/>
      <c r="E189" s="77"/>
      <c r="F189" s="77"/>
      <c r="G189" s="77"/>
      <c r="H189" s="77"/>
      <c r="I189" s="77"/>
    </row>
    <row r="190" spans="1:9">
      <c r="A190" s="77"/>
      <c r="B190" s="77"/>
      <c r="C190" s="77"/>
      <c r="D190" s="77"/>
      <c r="E190" s="77"/>
      <c r="F190" s="77"/>
      <c r="G190" s="77"/>
      <c r="H190" s="77"/>
      <c r="I190" s="77"/>
    </row>
    <row r="191" spans="1:9" ht="25.5" customHeight="1">
      <c r="A191" s="77"/>
      <c r="B191" s="86"/>
      <c r="C191" s="86"/>
      <c r="D191" s="86"/>
      <c r="E191" s="86"/>
      <c r="F191" s="86"/>
      <c r="G191" s="86"/>
      <c r="H191" s="77"/>
      <c r="I191" s="77"/>
    </row>
    <row r="192" spans="1:9">
      <c r="A192" s="77"/>
      <c r="B192" s="145"/>
      <c r="C192" s="145"/>
      <c r="D192" s="145"/>
      <c r="E192" s="145"/>
      <c r="F192" s="145"/>
      <c r="G192" s="145"/>
      <c r="H192" s="77"/>
      <c r="I192" s="77"/>
    </row>
    <row r="193" spans="1:9">
      <c r="A193" s="77"/>
      <c r="B193" s="47"/>
      <c r="C193" s="47"/>
      <c r="D193" s="48"/>
      <c r="E193" s="48"/>
      <c r="F193" s="49"/>
      <c r="G193" s="78"/>
      <c r="H193" s="77"/>
      <c r="I193" s="77"/>
    </row>
    <row r="194" spans="1:9">
      <c r="A194" s="77"/>
      <c r="B194" s="79"/>
      <c r="C194" s="50"/>
      <c r="D194" s="52"/>
      <c r="E194" s="51"/>
      <c r="F194" s="50"/>
      <c r="G194" s="54"/>
      <c r="H194" s="77"/>
      <c r="I194" s="77"/>
    </row>
    <row r="195" spans="1:9">
      <c r="A195" s="77"/>
      <c r="B195" s="79"/>
      <c r="C195" s="50"/>
      <c r="D195" s="52"/>
      <c r="E195" s="51"/>
      <c r="F195" s="50"/>
      <c r="G195" s="54"/>
      <c r="H195" s="77"/>
      <c r="I195" s="77"/>
    </row>
    <row r="196" spans="1:9">
      <c r="A196" s="77"/>
      <c r="B196" s="79"/>
      <c r="C196" s="50"/>
      <c r="D196" s="52"/>
      <c r="E196" s="51"/>
      <c r="F196" s="52"/>
      <c r="G196" s="54"/>
      <c r="H196" s="77"/>
      <c r="I196" s="77"/>
    </row>
    <row r="197" spans="1:9">
      <c r="A197" s="77"/>
      <c r="B197" s="82"/>
      <c r="C197" s="53"/>
      <c r="D197" s="52"/>
      <c r="E197" s="51"/>
      <c r="F197" s="52"/>
      <c r="G197" s="54"/>
      <c r="H197" s="77"/>
      <c r="I197" s="77"/>
    </row>
    <row r="198" spans="1:9">
      <c r="A198" s="77"/>
      <c r="B198" s="84"/>
      <c r="C198" s="84"/>
      <c r="D198" s="84"/>
      <c r="E198" s="84"/>
      <c r="F198" s="84"/>
      <c r="G198" s="80"/>
      <c r="H198" s="77"/>
      <c r="I198" s="77"/>
    </row>
    <row r="199" spans="1:9">
      <c r="A199" s="77"/>
      <c r="B199" s="77"/>
      <c r="C199" s="77"/>
      <c r="D199" s="77"/>
      <c r="E199" s="77"/>
      <c r="F199" s="77"/>
      <c r="G199" s="77"/>
      <c r="H199" s="77"/>
      <c r="I199" s="77"/>
    </row>
    <row r="200" spans="1:9">
      <c r="A200" s="77"/>
      <c r="B200" s="77"/>
      <c r="C200" s="77"/>
      <c r="D200" s="77"/>
      <c r="E200" s="77"/>
      <c r="F200" s="77"/>
      <c r="G200" s="77"/>
      <c r="H200" s="77"/>
      <c r="I200" s="77"/>
    </row>
    <row r="201" spans="1:9">
      <c r="A201" s="77"/>
      <c r="B201" s="77"/>
      <c r="C201" s="77"/>
      <c r="D201" s="77"/>
      <c r="E201" s="77"/>
      <c r="F201" s="77"/>
      <c r="G201" s="77"/>
      <c r="H201" s="77"/>
      <c r="I201" s="77"/>
    </row>
    <row r="202" spans="1:9">
      <c r="A202" s="77"/>
      <c r="B202" s="77"/>
      <c r="C202" s="77"/>
      <c r="D202" s="77"/>
      <c r="E202" s="77"/>
      <c r="F202" s="77"/>
      <c r="G202" s="77"/>
      <c r="H202" s="77"/>
      <c r="I202" s="77"/>
    </row>
    <row r="203" spans="1:9">
      <c r="A203" s="77"/>
      <c r="B203" s="77"/>
      <c r="C203" s="77"/>
      <c r="D203" s="77"/>
      <c r="E203" s="77"/>
      <c r="F203" s="77"/>
      <c r="G203" s="77"/>
      <c r="H203" s="77"/>
      <c r="I203" s="77"/>
    </row>
    <row r="204" spans="1:9">
      <c r="A204" s="77"/>
      <c r="B204" s="77"/>
      <c r="C204" s="77"/>
      <c r="D204" s="77"/>
      <c r="E204" s="77"/>
      <c r="F204" s="77"/>
      <c r="G204" s="77"/>
      <c r="H204" s="77"/>
      <c r="I204" s="77"/>
    </row>
    <row r="205" spans="1:9">
      <c r="A205" s="77"/>
      <c r="B205" s="77"/>
      <c r="C205" s="77"/>
      <c r="D205" s="77"/>
      <c r="E205" s="77"/>
      <c r="F205" s="77"/>
      <c r="G205" s="77"/>
      <c r="H205" s="77"/>
      <c r="I205" s="77"/>
    </row>
    <row r="206" spans="1:9">
      <c r="A206" s="77"/>
      <c r="B206" s="77"/>
      <c r="C206" s="77"/>
      <c r="D206" s="77"/>
      <c r="E206" s="77"/>
      <c r="F206" s="77"/>
      <c r="G206" s="77"/>
      <c r="H206" s="77"/>
      <c r="I206" s="77"/>
    </row>
    <row r="207" spans="1:9">
      <c r="A207" s="77"/>
      <c r="B207" s="77"/>
      <c r="C207" s="77"/>
      <c r="D207" s="77"/>
      <c r="E207" s="77"/>
      <c r="F207" s="77"/>
      <c r="G207" s="77"/>
      <c r="H207" s="77"/>
      <c r="I207" s="77"/>
    </row>
  </sheetData>
  <mergeCells count="4">
    <mergeCell ref="B5:G5"/>
    <mergeCell ref="B13:C13"/>
    <mergeCell ref="B18:G18"/>
    <mergeCell ref="B153:F153"/>
  </mergeCells>
  <printOptions horizontalCentered="1"/>
  <pageMargins left="0.51181102362204722" right="1.1023622047244095" top="0.78740157480314965" bottom="0.78740157480314965" header="0.31496062992125984" footer="0.31496062992125984"/>
  <pageSetup paperSize="9" scale="1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6"/>
  <sheetViews>
    <sheetView workbookViewId="0">
      <selection activeCell="B11" sqref="B11"/>
    </sheetView>
  </sheetViews>
  <sheetFormatPr defaultRowHeight="15"/>
  <cols>
    <col min="1" max="1" width="9.140625" style="42"/>
    <col min="2" max="2" width="11.42578125" style="42" bestFit="1" customWidth="1"/>
    <col min="3" max="3" width="33.140625" style="42" customWidth="1"/>
    <col min="4" max="4" width="9.140625" style="42"/>
    <col min="5" max="5" width="7.42578125" style="42" customWidth="1"/>
    <col min="6" max="6" width="9.140625" style="42"/>
    <col min="7" max="7" width="19.28515625" style="42" customWidth="1"/>
    <col min="8" max="8" width="9.140625" style="42"/>
    <col min="9" max="9" width="16.7109375" style="42" customWidth="1"/>
    <col min="10" max="257" width="9.140625" style="42"/>
    <col min="258" max="258" width="10.5703125" style="42" customWidth="1"/>
    <col min="259" max="259" width="24" style="42" customWidth="1"/>
    <col min="260" max="260" width="9.140625" style="42"/>
    <col min="261" max="261" width="7.42578125" style="42" customWidth="1"/>
    <col min="262" max="262" width="9.140625" style="42"/>
    <col min="263" max="263" width="19.28515625" style="42" customWidth="1"/>
    <col min="264" max="264" width="9.140625" style="42"/>
    <col min="265" max="265" width="16.7109375" style="42" customWidth="1"/>
    <col min="266" max="513" width="9.140625" style="42"/>
    <col min="514" max="514" width="10.5703125" style="42" customWidth="1"/>
    <col min="515" max="515" width="24" style="42" customWidth="1"/>
    <col min="516" max="516" width="9.140625" style="42"/>
    <col min="517" max="517" width="7.42578125" style="42" customWidth="1"/>
    <col min="518" max="518" width="9.140625" style="42"/>
    <col min="519" max="519" width="19.28515625" style="42" customWidth="1"/>
    <col min="520" max="520" width="9.140625" style="42"/>
    <col min="521" max="521" width="16.7109375" style="42" customWidth="1"/>
    <col min="522" max="769" width="9.140625" style="42"/>
    <col min="770" max="770" width="10.5703125" style="42" customWidth="1"/>
    <col min="771" max="771" width="24" style="42" customWidth="1"/>
    <col min="772" max="772" width="9.140625" style="42"/>
    <col min="773" max="773" width="7.42578125" style="42" customWidth="1"/>
    <col min="774" max="774" width="9.140625" style="42"/>
    <col min="775" max="775" width="19.28515625" style="42" customWidth="1"/>
    <col min="776" max="776" width="9.140625" style="42"/>
    <col min="777" max="777" width="16.7109375" style="42" customWidth="1"/>
    <col min="778" max="1025" width="9.140625" style="42"/>
    <col min="1026" max="1026" width="10.5703125" style="42" customWidth="1"/>
    <col min="1027" max="1027" width="24" style="42" customWidth="1"/>
    <col min="1028" max="1028" width="9.140625" style="42"/>
    <col min="1029" max="1029" width="7.42578125" style="42" customWidth="1"/>
    <col min="1030" max="1030" width="9.140625" style="42"/>
    <col min="1031" max="1031" width="19.28515625" style="42" customWidth="1"/>
    <col min="1032" max="1032" width="9.140625" style="42"/>
    <col min="1033" max="1033" width="16.7109375" style="42" customWidth="1"/>
    <col min="1034" max="1281" width="9.140625" style="42"/>
    <col min="1282" max="1282" width="10.5703125" style="42" customWidth="1"/>
    <col min="1283" max="1283" width="24" style="42" customWidth="1"/>
    <col min="1284" max="1284" width="9.140625" style="42"/>
    <col min="1285" max="1285" width="7.42578125" style="42" customWidth="1"/>
    <col min="1286" max="1286" width="9.140625" style="42"/>
    <col min="1287" max="1287" width="19.28515625" style="42" customWidth="1"/>
    <col min="1288" max="1288" width="9.140625" style="42"/>
    <col min="1289" max="1289" width="16.7109375" style="42" customWidth="1"/>
    <col min="1290" max="1537" width="9.140625" style="42"/>
    <col min="1538" max="1538" width="10.5703125" style="42" customWidth="1"/>
    <col min="1539" max="1539" width="24" style="42" customWidth="1"/>
    <col min="1540" max="1540" width="9.140625" style="42"/>
    <col min="1541" max="1541" width="7.42578125" style="42" customWidth="1"/>
    <col min="1542" max="1542" width="9.140625" style="42"/>
    <col min="1543" max="1543" width="19.28515625" style="42" customWidth="1"/>
    <col min="1544" max="1544" width="9.140625" style="42"/>
    <col min="1545" max="1545" width="16.7109375" style="42" customWidth="1"/>
    <col min="1546" max="1793" width="9.140625" style="42"/>
    <col min="1794" max="1794" width="10.5703125" style="42" customWidth="1"/>
    <col min="1795" max="1795" width="24" style="42" customWidth="1"/>
    <col min="1796" max="1796" width="9.140625" style="42"/>
    <col min="1797" max="1797" width="7.42578125" style="42" customWidth="1"/>
    <col min="1798" max="1798" width="9.140625" style="42"/>
    <col min="1799" max="1799" width="19.28515625" style="42" customWidth="1"/>
    <col min="1800" max="1800" width="9.140625" style="42"/>
    <col min="1801" max="1801" width="16.7109375" style="42" customWidth="1"/>
    <col min="1802" max="2049" width="9.140625" style="42"/>
    <col min="2050" max="2050" width="10.5703125" style="42" customWidth="1"/>
    <col min="2051" max="2051" width="24" style="42" customWidth="1"/>
    <col min="2052" max="2052" width="9.140625" style="42"/>
    <col min="2053" max="2053" width="7.42578125" style="42" customWidth="1"/>
    <col min="2054" max="2054" width="9.140625" style="42"/>
    <col min="2055" max="2055" width="19.28515625" style="42" customWidth="1"/>
    <col min="2056" max="2056" width="9.140625" style="42"/>
    <col min="2057" max="2057" width="16.7109375" style="42" customWidth="1"/>
    <col min="2058" max="2305" width="9.140625" style="42"/>
    <col min="2306" max="2306" width="10.5703125" style="42" customWidth="1"/>
    <col min="2307" max="2307" width="24" style="42" customWidth="1"/>
    <col min="2308" max="2308" width="9.140625" style="42"/>
    <col min="2309" max="2309" width="7.42578125" style="42" customWidth="1"/>
    <col min="2310" max="2310" width="9.140625" style="42"/>
    <col min="2311" max="2311" width="19.28515625" style="42" customWidth="1"/>
    <col min="2312" max="2312" width="9.140625" style="42"/>
    <col min="2313" max="2313" width="16.7109375" style="42" customWidth="1"/>
    <col min="2314" max="2561" width="9.140625" style="42"/>
    <col min="2562" max="2562" width="10.5703125" style="42" customWidth="1"/>
    <col min="2563" max="2563" width="24" style="42" customWidth="1"/>
    <col min="2564" max="2564" width="9.140625" style="42"/>
    <col min="2565" max="2565" width="7.42578125" style="42" customWidth="1"/>
    <col min="2566" max="2566" width="9.140625" style="42"/>
    <col min="2567" max="2567" width="19.28515625" style="42" customWidth="1"/>
    <col min="2568" max="2568" width="9.140625" style="42"/>
    <col min="2569" max="2569" width="16.7109375" style="42" customWidth="1"/>
    <col min="2570" max="2817" width="9.140625" style="42"/>
    <col min="2818" max="2818" width="10.5703125" style="42" customWidth="1"/>
    <col min="2819" max="2819" width="24" style="42" customWidth="1"/>
    <col min="2820" max="2820" width="9.140625" style="42"/>
    <col min="2821" max="2821" width="7.42578125" style="42" customWidth="1"/>
    <col min="2822" max="2822" width="9.140625" style="42"/>
    <col min="2823" max="2823" width="19.28515625" style="42" customWidth="1"/>
    <col min="2824" max="2824" width="9.140625" style="42"/>
    <col min="2825" max="2825" width="16.7109375" style="42" customWidth="1"/>
    <col min="2826" max="3073" width="9.140625" style="42"/>
    <col min="3074" max="3074" width="10.5703125" style="42" customWidth="1"/>
    <col min="3075" max="3075" width="24" style="42" customWidth="1"/>
    <col min="3076" max="3076" width="9.140625" style="42"/>
    <col min="3077" max="3077" width="7.42578125" style="42" customWidth="1"/>
    <col min="3078" max="3078" width="9.140625" style="42"/>
    <col min="3079" max="3079" width="19.28515625" style="42" customWidth="1"/>
    <col min="3080" max="3080" width="9.140625" style="42"/>
    <col min="3081" max="3081" width="16.7109375" style="42" customWidth="1"/>
    <col min="3082" max="3329" width="9.140625" style="42"/>
    <col min="3330" max="3330" width="10.5703125" style="42" customWidth="1"/>
    <col min="3331" max="3331" width="24" style="42" customWidth="1"/>
    <col min="3332" max="3332" width="9.140625" style="42"/>
    <col min="3333" max="3333" width="7.42578125" style="42" customWidth="1"/>
    <col min="3334" max="3334" width="9.140625" style="42"/>
    <col min="3335" max="3335" width="19.28515625" style="42" customWidth="1"/>
    <col min="3336" max="3336" width="9.140625" style="42"/>
    <col min="3337" max="3337" width="16.7109375" style="42" customWidth="1"/>
    <col min="3338" max="3585" width="9.140625" style="42"/>
    <col min="3586" max="3586" width="10.5703125" style="42" customWidth="1"/>
    <col min="3587" max="3587" width="24" style="42" customWidth="1"/>
    <col min="3588" max="3588" width="9.140625" style="42"/>
    <col min="3589" max="3589" width="7.42578125" style="42" customWidth="1"/>
    <col min="3590" max="3590" width="9.140625" style="42"/>
    <col min="3591" max="3591" width="19.28515625" style="42" customWidth="1"/>
    <col min="3592" max="3592" width="9.140625" style="42"/>
    <col min="3593" max="3593" width="16.7109375" style="42" customWidth="1"/>
    <col min="3594" max="3841" width="9.140625" style="42"/>
    <col min="3842" max="3842" width="10.5703125" style="42" customWidth="1"/>
    <col min="3843" max="3843" width="24" style="42" customWidth="1"/>
    <col min="3844" max="3844" width="9.140625" style="42"/>
    <col min="3845" max="3845" width="7.42578125" style="42" customWidth="1"/>
    <col min="3846" max="3846" width="9.140625" style="42"/>
    <col min="3847" max="3847" width="19.28515625" style="42" customWidth="1"/>
    <col min="3848" max="3848" width="9.140625" style="42"/>
    <col min="3849" max="3849" width="16.7109375" style="42" customWidth="1"/>
    <col min="3850" max="4097" width="9.140625" style="42"/>
    <col min="4098" max="4098" width="10.5703125" style="42" customWidth="1"/>
    <col min="4099" max="4099" width="24" style="42" customWidth="1"/>
    <col min="4100" max="4100" width="9.140625" style="42"/>
    <col min="4101" max="4101" width="7.42578125" style="42" customWidth="1"/>
    <col min="4102" max="4102" width="9.140625" style="42"/>
    <col min="4103" max="4103" width="19.28515625" style="42" customWidth="1"/>
    <col min="4104" max="4104" width="9.140625" style="42"/>
    <col min="4105" max="4105" width="16.7109375" style="42" customWidth="1"/>
    <col min="4106" max="4353" width="9.140625" style="42"/>
    <col min="4354" max="4354" width="10.5703125" style="42" customWidth="1"/>
    <col min="4355" max="4355" width="24" style="42" customWidth="1"/>
    <col min="4356" max="4356" width="9.140625" style="42"/>
    <col min="4357" max="4357" width="7.42578125" style="42" customWidth="1"/>
    <col min="4358" max="4358" width="9.140625" style="42"/>
    <col min="4359" max="4359" width="19.28515625" style="42" customWidth="1"/>
    <col min="4360" max="4360" width="9.140625" style="42"/>
    <col min="4361" max="4361" width="16.7109375" style="42" customWidth="1"/>
    <col min="4362" max="4609" width="9.140625" style="42"/>
    <col min="4610" max="4610" width="10.5703125" style="42" customWidth="1"/>
    <col min="4611" max="4611" width="24" style="42" customWidth="1"/>
    <col min="4612" max="4612" width="9.140625" style="42"/>
    <col min="4613" max="4613" width="7.42578125" style="42" customWidth="1"/>
    <col min="4614" max="4614" width="9.140625" style="42"/>
    <col min="4615" max="4615" width="19.28515625" style="42" customWidth="1"/>
    <col min="4616" max="4616" width="9.140625" style="42"/>
    <col min="4617" max="4617" width="16.7109375" style="42" customWidth="1"/>
    <col min="4618" max="4865" width="9.140625" style="42"/>
    <col min="4866" max="4866" width="10.5703125" style="42" customWidth="1"/>
    <col min="4867" max="4867" width="24" style="42" customWidth="1"/>
    <col min="4868" max="4868" width="9.140625" style="42"/>
    <col min="4869" max="4869" width="7.42578125" style="42" customWidth="1"/>
    <col min="4870" max="4870" width="9.140625" style="42"/>
    <col min="4871" max="4871" width="19.28515625" style="42" customWidth="1"/>
    <col min="4872" max="4872" width="9.140625" style="42"/>
    <col min="4873" max="4873" width="16.7109375" style="42" customWidth="1"/>
    <col min="4874" max="5121" width="9.140625" style="42"/>
    <col min="5122" max="5122" width="10.5703125" style="42" customWidth="1"/>
    <col min="5123" max="5123" width="24" style="42" customWidth="1"/>
    <col min="5124" max="5124" width="9.140625" style="42"/>
    <col min="5125" max="5125" width="7.42578125" style="42" customWidth="1"/>
    <col min="5126" max="5126" width="9.140625" style="42"/>
    <col min="5127" max="5127" width="19.28515625" style="42" customWidth="1"/>
    <col min="5128" max="5128" width="9.140625" style="42"/>
    <col min="5129" max="5129" width="16.7109375" style="42" customWidth="1"/>
    <col min="5130" max="5377" width="9.140625" style="42"/>
    <col min="5378" max="5378" width="10.5703125" style="42" customWidth="1"/>
    <col min="5379" max="5379" width="24" style="42" customWidth="1"/>
    <col min="5380" max="5380" width="9.140625" style="42"/>
    <col min="5381" max="5381" width="7.42578125" style="42" customWidth="1"/>
    <col min="5382" max="5382" width="9.140625" style="42"/>
    <col min="5383" max="5383" width="19.28515625" style="42" customWidth="1"/>
    <col min="5384" max="5384" width="9.140625" style="42"/>
    <col min="5385" max="5385" width="16.7109375" style="42" customWidth="1"/>
    <col min="5386" max="5633" width="9.140625" style="42"/>
    <col min="5634" max="5634" width="10.5703125" style="42" customWidth="1"/>
    <col min="5635" max="5635" width="24" style="42" customWidth="1"/>
    <col min="5636" max="5636" width="9.140625" style="42"/>
    <col min="5637" max="5637" width="7.42578125" style="42" customWidth="1"/>
    <col min="5638" max="5638" width="9.140625" style="42"/>
    <col min="5639" max="5639" width="19.28515625" style="42" customWidth="1"/>
    <col min="5640" max="5640" width="9.140625" style="42"/>
    <col min="5641" max="5641" width="16.7109375" style="42" customWidth="1"/>
    <col min="5642" max="5889" width="9.140625" style="42"/>
    <col min="5890" max="5890" width="10.5703125" style="42" customWidth="1"/>
    <col min="5891" max="5891" width="24" style="42" customWidth="1"/>
    <col min="5892" max="5892" width="9.140625" style="42"/>
    <col min="5893" max="5893" width="7.42578125" style="42" customWidth="1"/>
    <col min="5894" max="5894" width="9.140625" style="42"/>
    <col min="5895" max="5895" width="19.28515625" style="42" customWidth="1"/>
    <col min="5896" max="5896" width="9.140625" style="42"/>
    <col min="5897" max="5897" width="16.7109375" style="42" customWidth="1"/>
    <col min="5898" max="6145" width="9.140625" style="42"/>
    <col min="6146" max="6146" width="10.5703125" style="42" customWidth="1"/>
    <col min="6147" max="6147" width="24" style="42" customWidth="1"/>
    <col min="6148" max="6148" width="9.140625" style="42"/>
    <col min="6149" max="6149" width="7.42578125" style="42" customWidth="1"/>
    <col min="6150" max="6150" width="9.140625" style="42"/>
    <col min="6151" max="6151" width="19.28515625" style="42" customWidth="1"/>
    <col min="6152" max="6152" width="9.140625" style="42"/>
    <col min="6153" max="6153" width="16.7109375" style="42" customWidth="1"/>
    <col min="6154" max="6401" width="9.140625" style="42"/>
    <col min="6402" max="6402" width="10.5703125" style="42" customWidth="1"/>
    <col min="6403" max="6403" width="24" style="42" customWidth="1"/>
    <col min="6404" max="6404" width="9.140625" style="42"/>
    <col min="6405" max="6405" width="7.42578125" style="42" customWidth="1"/>
    <col min="6406" max="6406" width="9.140625" style="42"/>
    <col min="6407" max="6407" width="19.28515625" style="42" customWidth="1"/>
    <col min="6408" max="6408" width="9.140625" style="42"/>
    <col min="6409" max="6409" width="16.7109375" style="42" customWidth="1"/>
    <col min="6410" max="6657" width="9.140625" style="42"/>
    <col min="6658" max="6658" width="10.5703125" style="42" customWidth="1"/>
    <col min="6659" max="6659" width="24" style="42" customWidth="1"/>
    <col min="6660" max="6660" width="9.140625" style="42"/>
    <col min="6661" max="6661" width="7.42578125" style="42" customWidth="1"/>
    <col min="6662" max="6662" width="9.140625" style="42"/>
    <col min="6663" max="6663" width="19.28515625" style="42" customWidth="1"/>
    <col min="6664" max="6664" width="9.140625" style="42"/>
    <col min="6665" max="6665" width="16.7109375" style="42" customWidth="1"/>
    <col min="6666" max="6913" width="9.140625" style="42"/>
    <col min="6914" max="6914" width="10.5703125" style="42" customWidth="1"/>
    <col min="6915" max="6915" width="24" style="42" customWidth="1"/>
    <col min="6916" max="6916" width="9.140625" style="42"/>
    <col min="6917" max="6917" width="7.42578125" style="42" customWidth="1"/>
    <col min="6918" max="6918" width="9.140625" style="42"/>
    <col min="6919" max="6919" width="19.28515625" style="42" customWidth="1"/>
    <col min="6920" max="6920" width="9.140625" style="42"/>
    <col min="6921" max="6921" width="16.7109375" style="42" customWidth="1"/>
    <col min="6922" max="7169" width="9.140625" style="42"/>
    <col min="7170" max="7170" width="10.5703125" style="42" customWidth="1"/>
    <col min="7171" max="7171" width="24" style="42" customWidth="1"/>
    <col min="7172" max="7172" width="9.140625" style="42"/>
    <col min="7173" max="7173" width="7.42578125" style="42" customWidth="1"/>
    <col min="7174" max="7174" width="9.140625" style="42"/>
    <col min="7175" max="7175" width="19.28515625" style="42" customWidth="1"/>
    <col min="7176" max="7176" width="9.140625" style="42"/>
    <col min="7177" max="7177" width="16.7109375" style="42" customWidth="1"/>
    <col min="7178" max="7425" width="9.140625" style="42"/>
    <col min="7426" max="7426" width="10.5703125" style="42" customWidth="1"/>
    <col min="7427" max="7427" width="24" style="42" customWidth="1"/>
    <col min="7428" max="7428" width="9.140625" style="42"/>
    <col min="7429" max="7429" width="7.42578125" style="42" customWidth="1"/>
    <col min="7430" max="7430" width="9.140625" style="42"/>
    <col min="7431" max="7431" width="19.28515625" style="42" customWidth="1"/>
    <col min="7432" max="7432" width="9.140625" style="42"/>
    <col min="7433" max="7433" width="16.7109375" style="42" customWidth="1"/>
    <col min="7434" max="7681" width="9.140625" style="42"/>
    <col min="7682" max="7682" width="10.5703125" style="42" customWidth="1"/>
    <col min="7683" max="7683" width="24" style="42" customWidth="1"/>
    <col min="7684" max="7684" width="9.140625" style="42"/>
    <col min="7685" max="7685" width="7.42578125" style="42" customWidth="1"/>
    <col min="7686" max="7686" width="9.140625" style="42"/>
    <col min="7687" max="7687" width="19.28515625" style="42" customWidth="1"/>
    <col min="7688" max="7688" width="9.140625" style="42"/>
    <col min="7689" max="7689" width="16.7109375" style="42" customWidth="1"/>
    <col min="7690" max="7937" width="9.140625" style="42"/>
    <col min="7938" max="7938" width="10.5703125" style="42" customWidth="1"/>
    <col min="7939" max="7939" width="24" style="42" customWidth="1"/>
    <col min="7940" max="7940" width="9.140625" style="42"/>
    <col min="7941" max="7941" width="7.42578125" style="42" customWidth="1"/>
    <col min="7942" max="7942" width="9.140625" style="42"/>
    <col min="7943" max="7943" width="19.28515625" style="42" customWidth="1"/>
    <col min="7944" max="7944" width="9.140625" style="42"/>
    <col min="7945" max="7945" width="16.7109375" style="42" customWidth="1"/>
    <col min="7946" max="8193" width="9.140625" style="42"/>
    <col min="8194" max="8194" width="10.5703125" style="42" customWidth="1"/>
    <col min="8195" max="8195" width="24" style="42" customWidth="1"/>
    <col min="8196" max="8196" width="9.140625" style="42"/>
    <col min="8197" max="8197" width="7.42578125" style="42" customWidth="1"/>
    <col min="8198" max="8198" width="9.140625" style="42"/>
    <col min="8199" max="8199" width="19.28515625" style="42" customWidth="1"/>
    <col min="8200" max="8200" width="9.140625" style="42"/>
    <col min="8201" max="8201" width="16.7109375" style="42" customWidth="1"/>
    <col min="8202" max="8449" width="9.140625" style="42"/>
    <col min="8450" max="8450" width="10.5703125" style="42" customWidth="1"/>
    <col min="8451" max="8451" width="24" style="42" customWidth="1"/>
    <col min="8452" max="8452" width="9.140625" style="42"/>
    <col min="8453" max="8453" width="7.42578125" style="42" customWidth="1"/>
    <col min="8454" max="8454" width="9.140625" style="42"/>
    <col min="8455" max="8455" width="19.28515625" style="42" customWidth="1"/>
    <col min="8456" max="8456" width="9.140625" style="42"/>
    <col min="8457" max="8457" width="16.7109375" style="42" customWidth="1"/>
    <col min="8458" max="8705" width="9.140625" style="42"/>
    <col min="8706" max="8706" width="10.5703125" style="42" customWidth="1"/>
    <col min="8707" max="8707" width="24" style="42" customWidth="1"/>
    <col min="8708" max="8708" width="9.140625" style="42"/>
    <col min="8709" max="8709" width="7.42578125" style="42" customWidth="1"/>
    <col min="8710" max="8710" width="9.140625" style="42"/>
    <col min="8711" max="8711" width="19.28515625" style="42" customWidth="1"/>
    <col min="8712" max="8712" width="9.140625" style="42"/>
    <col min="8713" max="8713" width="16.7109375" style="42" customWidth="1"/>
    <col min="8714" max="8961" width="9.140625" style="42"/>
    <col min="8962" max="8962" width="10.5703125" style="42" customWidth="1"/>
    <col min="8963" max="8963" width="24" style="42" customWidth="1"/>
    <col min="8964" max="8964" width="9.140625" style="42"/>
    <col min="8965" max="8965" width="7.42578125" style="42" customWidth="1"/>
    <col min="8966" max="8966" width="9.140625" style="42"/>
    <col min="8967" max="8967" width="19.28515625" style="42" customWidth="1"/>
    <col min="8968" max="8968" width="9.140625" style="42"/>
    <col min="8969" max="8969" width="16.7109375" style="42" customWidth="1"/>
    <col min="8970" max="9217" width="9.140625" style="42"/>
    <col min="9218" max="9218" width="10.5703125" style="42" customWidth="1"/>
    <col min="9219" max="9219" width="24" style="42" customWidth="1"/>
    <col min="9220" max="9220" width="9.140625" style="42"/>
    <col min="9221" max="9221" width="7.42578125" style="42" customWidth="1"/>
    <col min="9222" max="9222" width="9.140625" style="42"/>
    <col min="9223" max="9223" width="19.28515625" style="42" customWidth="1"/>
    <col min="9224" max="9224" width="9.140625" style="42"/>
    <col min="9225" max="9225" width="16.7109375" style="42" customWidth="1"/>
    <col min="9226" max="9473" width="9.140625" style="42"/>
    <col min="9474" max="9474" width="10.5703125" style="42" customWidth="1"/>
    <col min="9475" max="9475" width="24" style="42" customWidth="1"/>
    <col min="9476" max="9476" width="9.140625" style="42"/>
    <col min="9477" max="9477" width="7.42578125" style="42" customWidth="1"/>
    <col min="9478" max="9478" width="9.140625" style="42"/>
    <col min="9479" max="9479" width="19.28515625" style="42" customWidth="1"/>
    <col min="9480" max="9480" width="9.140625" style="42"/>
    <col min="9481" max="9481" width="16.7109375" style="42" customWidth="1"/>
    <col min="9482" max="9729" width="9.140625" style="42"/>
    <col min="9730" max="9730" width="10.5703125" style="42" customWidth="1"/>
    <col min="9731" max="9731" width="24" style="42" customWidth="1"/>
    <col min="9732" max="9732" width="9.140625" style="42"/>
    <col min="9733" max="9733" width="7.42578125" style="42" customWidth="1"/>
    <col min="9734" max="9734" width="9.140625" style="42"/>
    <col min="9735" max="9735" width="19.28515625" style="42" customWidth="1"/>
    <col min="9736" max="9736" width="9.140625" style="42"/>
    <col min="9737" max="9737" width="16.7109375" style="42" customWidth="1"/>
    <col min="9738" max="9985" width="9.140625" style="42"/>
    <col min="9986" max="9986" width="10.5703125" style="42" customWidth="1"/>
    <col min="9987" max="9987" width="24" style="42" customWidth="1"/>
    <col min="9988" max="9988" width="9.140625" style="42"/>
    <col min="9989" max="9989" width="7.42578125" style="42" customWidth="1"/>
    <col min="9990" max="9990" width="9.140625" style="42"/>
    <col min="9991" max="9991" width="19.28515625" style="42" customWidth="1"/>
    <col min="9992" max="9992" width="9.140625" style="42"/>
    <col min="9993" max="9993" width="16.7109375" style="42" customWidth="1"/>
    <col min="9994" max="10241" width="9.140625" style="42"/>
    <col min="10242" max="10242" width="10.5703125" style="42" customWidth="1"/>
    <col min="10243" max="10243" width="24" style="42" customWidth="1"/>
    <col min="10244" max="10244" width="9.140625" style="42"/>
    <col min="10245" max="10245" width="7.42578125" style="42" customWidth="1"/>
    <col min="10246" max="10246" width="9.140625" style="42"/>
    <col min="10247" max="10247" width="19.28515625" style="42" customWidth="1"/>
    <col min="10248" max="10248" width="9.140625" style="42"/>
    <col min="10249" max="10249" width="16.7109375" style="42" customWidth="1"/>
    <col min="10250" max="10497" width="9.140625" style="42"/>
    <col min="10498" max="10498" width="10.5703125" style="42" customWidth="1"/>
    <col min="10499" max="10499" width="24" style="42" customWidth="1"/>
    <col min="10500" max="10500" width="9.140625" style="42"/>
    <col min="10501" max="10501" width="7.42578125" style="42" customWidth="1"/>
    <col min="10502" max="10502" width="9.140625" style="42"/>
    <col min="10503" max="10503" width="19.28515625" style="42" customWidth="1"/>
    <col min="10504" max="10504" width="9.140625" style="42"/>
    <col min="10505" max="10505" width="16.7109375" style="42" customWidth="1"/>
    <col min="10506" max="10753" width="9.140625" style="42"/>
    <col min="10754" max="10754" width="10.5703125" style="42" customWidth="1"/>
    <col min="10755" max="10755" width="24" style="42" customWidth="1"/>
    <col min="10756" max="10756" width="9.140625" style="42"/>
    <col min="10757" max="10757" width="7.42578125" style="42" customWidth="1"/>
    <col min="10758" max="10758" width="9.140625" style="42"/>
    <col min="10759" max="10759" width="19.28515625" style="42" customWidth="1"/>
    <col min="10760" max="10760" width="9.140625" style="42"/>
    <col min="10761" max="10761" width="16.7109375" style="42" customWidth="1"/>
    <col min="10762" max="11009" width="9.140625" style="42"/>
    <col min="11010" max="11010" width="10.5703125" style="42" customWidth="1"/>
    <col min="11011" max="11011" width="24" style="42" customWidth="1"/>
    <col min="11012" max="11012" width="9.140625" style="42"/>
    <col min="11013" max="11013" width="7.42578125" style="42" customWidth="1"/>
    <col min="11014" max="11014" width="9.140625" style="42"/>
    <col min="11015" max="11015" width="19.28515625" style="42" customWidth="1"/>
    <col min="11016" max="11016" width="9.140625" style="42"/>
    <col min="11017" max="11017" width="16.7109375" style="42" customWidth="1"/>
    <col min="11018" max="11265" width="9.140625" style="42"/>
    <col min="11266" max="11266" width="10.5703125" style="42" customWidth="1"/>
    <col min="11267" max="11267" width="24" style="42" customWidth="1"/>
    <col min="11268" max="11268" width="9.140625" style="42"/>
    <col min="11269" max="11269" width="7.42578125" style="42" customWidth="1"/>
    <col min="11270" max="11270" width="9.140625" style="42"/>
    <col min="11271" max="11271" width="19.28515625" style="42" customWidth="1"/>
    <col min="11272" max="11272" width="9.140625" style="42"/>
    <col min="11273" max="11273" width="16.7109375" style="42" customWidth="1"/>
    <col min="11274" max="11521" width="9.140625" style="42"/>
    <col min="11522" max="11522" width="10.5703125" style="42" customWidth="1"/>
    <col min="11523" max="11523" width="24" style="42" customWidth="1"/>
    <col min="11524" max="11524" width="9.140625" style="42"/>
    <col min="11525" max="11525" width="7.42578125" style="42" customWidth="1"/>
    <col min="11526" max="11526" width="9.140625" style="42"/>
    <col min="11527" max="11527" width="19.28515625" style="42" customWidth="1"/>
    <col min="11528" max="11528" width="9.140625" style="42"/>
    <col min="11529" max="11529" width="16.7109375" style="42" customWidth="1"/>
    <col min="11530" max="11777" width="9.140625" style="42"/>
    <col min="11778" max="11778" width="10.5703125" style="42" customWidth="1"/>
    <col min="11779" max="11779" width="24" style="42" customWidth="1"/>
    <col min="11780" max="11780" width="9.140625" style="42"/>
    <col min="11781" max="11781" width="7.42578125" style="42" customWidth="1"/>
    <col min="11782" max="11782" width="9.140625" style="42"/>
    <col min="11783" max="11783" width="19.28515625" style="42" customWidth="1"/>
    <col min="11784" max="11784" width="9.140625" style="42"/>
    <col min="11785" max="11785" width="16.7109375" style="42" customWidth="1"/>
    <col min="11786" max="12033" width="9.140625" style="42"/>
    <col min="12034" max="12034" width="10.5703125" style="42" customWidth="1"/>
    <col min="12035" max="12035" width="24" style="42" customWidth="1"/>
    <col min="12036" max="12036" width="9.140625" style="42"/>
    <col min="12037" max="12037" width="7.42578125" style="42" customWidth="1"/>
    <col min="12038" max="12038" width="9.140625" style="42"/>
    <col min="12039" max="12039" width="19.28515625" style="42" customWidth="1"/>
    <col min="12040" max="12040" width="9.140625" style="42"/>
    <col min="12041" max="12041" width="16.7109375" style="42" customWidth="1"/>
    <col min="12042" max="12289" width="9.140625" style="42"/>
    <col min="12290" max="12290" width="10.5703125" style="42" customWidth="1"/>
    <col min="12291" max="12291" width="24" style="42" customWidth="1"/>
    <col min="12292" max="12292" width="9.140625" style="42"/>
    <col min="12293" max="12293" width="7.42578125" style="42" customWidth="1"/>
    <col min="12294" max="12294" width="9.140625" style="42"/>
    <col min="12295" max="12295" width="19.28515625" style="42" customWidth="1"/>
    <col min="12296" max="12296" width="9.140625" style="42"/>
    <col min="12297" max="12297" width="16.7109375" style="42" customWidth="1"/>
    <col min="12298" max="12545" width="9.140625" style="42"/>
    <col min="12546" max="12546" width="10.5703125" style="42" customWidth="1"/>
    <col min="12547" max="12547" width="24" style="42" customWidth="1"/>
    <col min="12548" max="12548" width="9.140625" style="42"/>
    <col min="12549" max="12549" width="7.42578125" style="42" customWidth="1"/>
    <col min="12550" max="12550" width="9.140625" style="42"/>
    <col min="12551" max="12551" width="19.28515625" style="42" customWidth="1"/>
    <col min="12552" max="12552" width="9.140625" style="42"/>
    <col min="12553" max="12553" width="16.7109375" style="42" customWidth="1"/>
    <col min="12554" max="12801" width="9.140625" style="42"/>
    <col min="12802" max="12802" width="10.5703125" style="42" customWidth="1"/>
    <col min="12803" max="12803" width="24" style="42" customWidth="1"/>
    <col min="12804" max="12804" width="9.140625" style="42"/>
    <col min="12805" max="12805" width="7.42578125" style="42" customWidth="1"/>
    <col min="12806" max="12806" width="9.140625" style="42"/>
    <col min="12807" max="12807" width="19.28515625" style="42" customWidth="1"/>
    <col min="12808" max="12808" width="9.140625" style="42"/>
    <col min="12809" max="12809" width="16.7109375" style="42" customWidth="1"/>
    <col min="12810" max="13057" width="9.140625" style="42"/>
    <col min="13058" max="13058" width="10.5703125" style="42" customWidth="1"/>
    <col min="13059" max="13059" width="24" style="42" customWidth="1"/>
    <col min="13060" max="13060" width="9.140625" style="42"/>
    <col min="13061" max="13061" width="7.42578125" style="42" customWidth="1"/>
    <col min="13062" max="13062" width="9.140625" style="42"/>
    <col min="13063" max="13063" width="19.28515625" style="42" customWidth="1"/>
    <col min="13064" max="13064" width="9.140625" style="42"/>
    <col min="13065" max="13065" width="16.7109375" style="42" customWidth="1"/>
    <col min="13066" max="13313" width="9.140625" style="42"/>
    <col min="13314" max="13314" width="10.5703125" style="42" customWidth="1"/>
    <col min="13315" max="13315" width="24" style="42" customWidth="1"/>
    <col min="13316" max="13316" width="9.140625" style="42"/>
    <col min="13317" max="13317" width="7.42578125" style="42" customWidth="1"/>
    <col min="13318" max="13318" width="9.140625" style="42"/>
    <col min="13319" max="13319" width="19.28515625" style="42" customWidth="1"/>
    <col min="13320" max="13320" width="9.140625" style="42"/>
    <col min="13321" max="13321" width="16.7109375" style="42" customWidth="1"/>
    <col min="13322" max="13569" width="9.140625" style="42"/>
    <col min="13570" max="13570" width="10.5703125" style="42" customWidth="1"/>
    <col min="13571" max="13571" width="24" style="42" customWidth="1"/>
    <col min="13572" max="13572" width="9.140625" style="42"/>
    <col min="13573" max="13573" width="7.42578125" style="42" customWidth="1"/>
    <col min="13574" max="13574" width="9.140625" style="42"/>
    <col min="13575" max="13575" width="19.28515625" style="42" customWidth="1"/>
    <col min="13576" max="13576" width="9.140625" style="42"/>
    <col min="13577" max="13577" width="16.7109375" style="42" customWidth="1"/>
    <col min="13578" max="13825" width="9.140625" style="42"/>
    <col min="13826" max="13826" width="10.5703125" style="42" customWidth="1"/>
    <col min="13827" max="13827" width="24" style="42" customWidth="1"/>
    <col min="13828" max="13828" width="9.140625" style="42"/>
    <col min="13829" max="13829" width="7.42578125" style="42" customWidth="1"/>
    <col min="13830" max="13830" width="9.140625" style="42"/>
    <col min="13831" max="13831" width="19.28515625" style="42" customWidth="1"/>
    <col min="13832" max="13832" width="9.140625" style="42"/>
    <col min="13833" max="13833" width="16.7109375" style="42" customWidth="1"/>
    <col min="13834" max="14081" width="9.140625" style="42"/>
    <col min="14082" max="14082" width="10.5703125" style="42" customWidth="1"/>
    <col min="14083" max="14083" width="24" style="42" customWidth="1"/>
    <col min="14084" max="14084" width="9.140625" style="42"/>
    <col min="14085" max="14085" width="7.42578125" style="42" customWidth="1"/>
    <col min="14086" max="14086" width="9.140625" style="42"/>
    <col min="14087" max="14087" width="19.28515625" style="42" customWidth="1"/>
    <col min="14088" max="14088" width="9.140625" style="42"/>
    <col min="14089" max="14089" width="16.7109375" style="42" customWidth="1"/>
    <col min="14090" max="14337" width="9.140625" style="42"/>
    <col min="14338" max="14338" width="10.5703125" style="42" customWidth="1"/>
    <col min="14339" max="14339" width="24" style="42" customWidth="1"/>
    <col min="14340" max="14340" width="9.140625" style="42"/>
    <col min="14341" max="14341" width="7.42578125" style="42" customWidth="1"/>
    <col min="14342" max="14342" width="9.140625" style="42"/>
    <col min="14343" max="14343" width="19.28515625" style="42" customWidth="1"/>
    <col min="14344" max="14344" width="9.140625" style="42"/>
    <col min="14345" max="14345" width="16.7109375" style="42" customWidth="1"/>
    <col min="14346" max="14593" width="9.140625" style="42"/>
    <col min="14594" max="14594" width="10.5703125" style="42" customWidth="1"/>
    <col min="14595" max="14595" width="24" style="42" customWidth="1"/>
    <col min="14596" max="14596" width="9.140625" style="42"/>
    <col min="14597" max="14597" width="7.42578125" style="42" customWidth="1"/>
    <col min="14598" max="14598" width="9.140625" style="42"/>
    <col min="14599" max="14599" width="19.28515625" style="42" customWidth="1"/>
    <col min="14600" max="14600" width="9.140625" style="42"/>
    <col min="14601" max="14601" width="16.7109375" style="42" customWidth="1"/>
    <col min="14602" max="14849" width="9.140625" style="42"/>
    <col min="14850" max="14850" width="10.5703125" style="42" customWidth="1"/>
    <col min="14851" max="14851" width="24" style="42" customWidth="1"/>
    <col min="14852" max="14852" width="9.140625" style="42"/>
    <col min="14853" max="14853" width="7.42578125" style="42" customWidth="1"/>
    <col min="14854" max="14854" width="9.140625" style="42"/>
    <col min="14855" max="14855" width="19.28515625" style="42" customWidth="1"/>
    <col min="14856" max="14856" width="9.140625" style="42"/>
    <col min="14857" max="14857" width="16.7109375" style="42" customWidth="1"/>
    <col min="14858" max="15105" width="9.140625" style="42"/>
    <col min="15106" max="15106" width="10.5703125" style="42" customWidth="1"/>
    <col min="15107" max="15107" width="24" style="42" customWidth="1"/>
    <col min="15108" max="15108" width="9.140625" style="42"/>
    <col min="15109" max="15109" width="7.42578125" style="42" customWidth="1"/>
    <col min="15110" max="15110" width="9.140625" style="42"/>
    <col min="15111" max="15111" width="19.28515625" style="42" customWidth="1"/>
    <col min="15112" max="15112" width="9.140625" style="42"/>
    <col min="15113" max="15113" width="16.7109375" style="42" customWidth="1"/>
    <col min="15114" max="15361" width="9.140625" style="42"/>
    <col min="15362" max="15362" width="10.5703125" style="42" customWidth="1"/>
    <col min="15363" max="15363" width="24" style="42" customWidth="1"/>
    <col min="15364" max="15364" width="9.140625" style="42"/>
    <col min="15365" max="15365" width="7.42578125" style="42" customWidth="1"/>
    <col min="15366" max="15366" width="9.140625" style="42"/>
    <col min="15367" max="15367" width="19.28515625" style="42" customWidth="1"/>
    <col min="15368" max="15368" width="9.140625" style="42"/>
    <col min="15369" max="15369" width="16.7109375" style="42" customWidth="1"/>
    <col min="15370" max="15617" width="9.140625" style="42"/>
    <col min="15618" max="15618" width="10.5703125" style="42" customWidth="1"/>
    <col min="15619" max="15619" width="24" style="42" customWidth="1"/>
    <col min="15620" max="15620" width="9.140625" style="42"/>
    <col min="15621" max="15621" width="7.42578125" style="42" customWidth="1"/>
    <col min="15622" max="15622" width="9.140625" style="42"/>
    <col min="15623" max="15623" width="19.28515625" style="42" customWidth="1"/>
    <col min="15624" max="15624" width="9.140625" style="42"/>
    <col min="15625" max="15625" width="16.7109375" style="42" customWidth="1"/>
    <col min="15626" max="15873" width="9.140625" style="42"/>
    <col min="15874" max="15874" width="10.5703125" style="42" customWidth="1"/>
    <col min="15875" max="15875" width="24" style="42" customWidth="1"/>
    <col min="15876" max="15876" width="9.140625" style="42"/>
    <col min="15877" max="15877" width="7.42578125" style="42" customWidth="1"/>
    <col min="15878" max="15878" width="9.140625" style="42"/>
    <col min="15879" max="15879" width="19.28515625" style="42" customWidth="1"/>
    <col min="15880" max="15880" width="9.140625" style="42"/>
    <col min="15881" max="15881" width="16.7109375" style="42" customWidth="1"/>
    <col min="15882" max="16129" width="9.140625" style="42"/>
    <col min="16130" max="16130" width="10.5703125" style="42" customWidth="1"/>
    <col min="16131" max="16131" width="24" style="42" customWidth="1"/>
    <col min="16132" max="16132" width="9.140625" style="42"/>
    <col min="16133" max="16133" width="7.42578125" style="42" customWidth="1"/>
    <col min="16134" max="16134" width="9.140625" style="42"/>
    <col min="16135" max="16135" width="19.28515625" style="42" customWidth="1"/>
    <col min="16136" max="16136" width="9.140625" style="42"/>
    <col min="16137" max="16137" width="16.7109375" style="42" customWidth="1"/>
    <col min="16138" max="16384" width="9.140625" style="42"/>
  </cols>
  <sheetData>
    <row r="4" spans="1:9" ht="15.75" thickBot="1"/>
    <row r="5" spans="1:9" ht="45.75" customHeight="1">
      <c r="B5" s="357" t="s">
        <v>298</v>
      </c>
      <c r="C5" s="358"/>
      <c r="D5" s="358"/>
      <c r="E5" s="358"/>
      <c r="F5" s="358"/>
      <c r="G5" s="359"/>
      <c r="H5" s="43"/>
    </row>
    <row r="6" spans="1:9">
      <c r="B6" s="153"/>
      <c r="C6" s="154"/>
      <c r="D6" s="154"/>
      <c r="E6" s="154"/>
      <c r="F6" s="154"/>
      <c r="G6" s="62"/>
      <c r="H6" s="44"/>
    </row>
    <row r="7" spans="1:9" s="68" customFormat="1" ht="29.25" customHeight="1">
      <c r="B7" s="63" t="s">
        <v>87</v>
      </c>
      <c r="C7" s="64" t="s">
        <v>135</v>
      </c>
      <c r="D7" s="65" t="s">
        <v>136</v>
      </c>
      <c r="E7" s="65" t="s">
        <v>137</v>
      </c>
      <c r="F7" s="66" t="s">
        <v>138</v>
      </c>
      <c r="G7" s="67" t="s">
        <v>139</v>
      </c>
    </row>
    <row r="8" spans="1:9">
      <c r="B8" s="57" t="s">
        <v>296</v>
      </c>
      <c r="C8" s="58" t="s">
        <v>286</v>
      </c>
      <c r="D8" s="59">
        <v>0.15</v>
      </c>
      <c r="E8" s="56" t="s">
        <v>140</v>
      </c>
      <c r="F8" s="55">
        <v>14.46</v>
      </c>
      <c r="G8" s="168">
        <f>(D8*F8)</f>
        <v>2.169</v>
      </c>
    </row>
    <row r="9" spans="1:9">
      <c r="B9" s="57" t="s">
        <v>287</v>
      </c>
      <c r="C9" s="58" t="s">
        <v>288</v>
      </c>
      <c r="D9" s="59">
        <v>0.05</v>
      </c>
      <c r="E9" s="56" t="s">
        <v>140</v>
      </c>
      <c r="F9" s="59">
        <v>11.5</v>
      </c>
      <c r="G9" s="168">
        <f t="shared" ref="G9:G10" si="0">(D9*F9)</f>
        <v>0.57500000000000007</v>
      </c>
    </row>
    <row r="10" spans="1:9">
      <c r="B10" s="57" t="s">
        <v>299</v>
      </c>
      <c r="C10" s="69" t="s">
        <v>300</v>
      </c>
      <c r="D10" s="70">
        <v>1.7500000000000002E-2</v>
      </c>
      <c r="E10" s="71" t="s">
        <v>22</v>
      </c>
      <c r="F10" s="72">
        <v>2.1</v>
      </c>
      <c r="G10" s="167">
        <f t="shared" si="0"/>
        <v>3.6750000000000005E-2</v>
      </c>
    </row>
    <row r="11" spans="1:9" ht="19.5" customHeight="1" thickBot="1">
      <c r="B11" s="57" t="s">
        <v>301</v>
      </c>
      <c r="C11" s="69" t="s">
        <v>302</v>
      </c>
      <c r="D11" s="70">
        <v>1</v>
      </c>
      <c r="E11" s="71" t="s">
        <v>22</v>
      </c>
      <c r="F11" s="72">
        <v>19.41</v>
      </c>
      <c r="G11" s="167">
        <f>(D11*F11)</f>
        <v>19.41</v>
      </c>
    </row>
    <row r="12" spans="1:9" ht="19.5" thickBot="1">
      <c r="B12" s="360" t="s">
        <v>142</v>
      </c>
      <c r="C12" s="361"/>
      <c r="D12" s="169"/>
      <c r="E12" s="170"/>
      <c r="F12" s="171"/>
      <c r="G12" s="172">
        <f>SUM(G8:G11)</f>
        <v>22.190750000000001</v>
      </c>
    </row>
    <row r="13" spans="1:9">
      <c r="E13" s="45"/>
    </row>
    <row r="14" spans="1:9">
      <c r="E14" s="45"/>
    </row>
    <row r="15" spans="1:9">
      <c r="A15" s="77"/>
      <c r="B15" s="77"/>
      <c r="C15" s="77"/>
      <c r="D15" s="77"/>
      <c r="E15" s="77"/>
      <c r="F15" s="77"/>
      <c r="G15" s="77"/>
      <c r="H15" s="77"/>
      <c r="I15" s="77"/>
    </row>
    <row r="16" spans="1:9">
      <c r="A16" s="77"/>
      <c r="B16" s="77"/>
      <c r="C16" s="77"/>
      <c r="D16" s="77"/>
      <c r="E16" s="77"/>
      <c r="F16" s="77"/>
      <c r="G16" s="77"/>
      <c r="H16" s="77"/>
      <c r="I16" s="77"/>
    </row>
    <row r="17" spans="1:9">
      <c r="A17" s="77"/>
      <c r="B17" s="353"/>
      <c r="C17" s="353"/>
      <c r="D17" s="353"/>
      <c r="E17" s="353"/>
      <c r="F17" s="353"/>
      <c r="G17" s="353"/>
      <c r="H17" s="77"/>
      <c r="I17" s="77"/>
    </row>
    <row r="18" spans="1:9">
      <c r="A18" s="77"/>
      <c r="B18" s="155"/>
      <c r="C18" s="155"/>
      <c r="D18" s="155"/>
      <c r="E18" s="155"/>
      <c r="F18" s="155"/>
      <c r="G18" s="155"/>
      <c r="H18" s="77"/>
      <c r="I18" s="77"/>
    </row>
    <row r="19" spans="1:9">
      <c r="A19" s="77"/>
      <c r="B19" s="47"/>
      <c r="C19" s="47"/>
      <c r="D19" s="48"/>
      <c r="E19" s="48"/>
      <c r="F19" s="49"/>
      <c r="G19" s="78"/>
      <c r="H19" s="77"/>
      <c r="I19" s="77"/>
    </row>
    <row r="20" spans="1:9">
      <c r="A20" s="77"/>
      <c r="B20" s="79"/>
      <c r="C20" s="50"/>
      <c r="D20" s="50"/>
      <c r="E20" s="51"/>
      <c r="F20" s="50"/>
      <c r="G20" s="54"/>
      <c r="H20" s="77"/>
      <c r="I20" s="77"/>
    </row>
    <row r="21" spans="1:9">
      <c r="A21" s="77"/>
      <c r="B21" s="79"/>
      <c r="C21" s="50"/>
      <c r="D21" s="50"/>
      <c r="E21" s="51"/>
      <c r="F21" s="50"/>
      <c r="G21" s="54"/>
      <c r="H21" s="77"/>
      <c r="I21" s="77"/>
    </row>
    <row r="22" spans="1:9">
      <c r="A22" s="77"/>
      <c r="B22" s="79"/>
      <c r="C22" s="50"/>
      <c r="D22" s="50"/>
      <c r="E22" s="51"/>
      <c r="F22" s="52"/>
      <c r="G22" s="54"/>
      <c r="H22" s="77"/>
      <c r="I22" s="77"/>
    </row>
    <row r="23" spans="1:9">
      <c r="A23" s="77"/>
      <c r="B23" s="79"/>
      <c r="C23" s="50"/>
      <c r="D23" s="50"/>
      <c r="E23" s="51"/>
      <c r="F23" s="52"/>
      <c r="G23" s="54"/>
      <c r="H23" s="77"/>
      <c r="I23" s="77"/>
    </row>
    <row r="24" spans="1:9">
      <c r="A24" s="77"/>
      <c r="B24" s="79"/>
      <c r="C24" s="50"/>
      <c r="D24" s="50"/>
      <c r="E24" s="51"/>
      <c r="F24" s="50"/>
      <c r="G24" s="54"/>
      <c r="H24" s="77"/>
      <c r="I24" s="77"/>
    </row>
    <row r="25" spans="1:9">
      <c r="A25" s="77"/>
      <c r="B25" s="79"/>
      <c r="C25" s="53"/>
      <c r="D25" s="50"/>
      <c r="E25" s="51"/>
      <c r="F25" s="50"/>
      <c r="G25" s="54"/>
      <c r="H25" s="77"/>
      <c r="I25" s="77"/>
    </row>
    <row r="26" spans="1:9">
      <c r="A26" s="77"/>
      <c r="B26" s="79"/>
      <c r="C26" s="50"/>
      <c r="D26" s="52"/>
      <c r="E26" s="51"/>
      <c r="F26" s="52"/>
      <c r="G26" s="54"/>
      <c r="H26" s="77"/>
      <c r="I26" s="77"/>
    </row>
    <row r="27" spans="1:9">
      <c r="A27" s="77"/>
      <c r="B27" s="83"/>
      <c r="C27" s="83"/>
      <c r="D27" s="83"/>
      <c r="E27" s="83"/>
      <c r="F27" s="83"/>
      <c r="G27" s="80"/>
      <c r="H27" s="77"/>
      <c r="I27" s="77"/>
    </row>
    <row r="28" spans="1:9">
      <c r="A28" s="77"/>
      <c r="B28" s="77"/>
      <c r="C28" s="77"/>
      <c r="D28" s="77"/>
      <c r="E28" s="77"/>
      <c r="F28" s="77"/>
      <c r="G28" s="77"/>
      <c r="H28" s="77"/>
      <c r="I28" s="77"/>
    </row>
    <row r="29" spans="1:9">
      <c r="A29" s="77"/>
      <c r="B29" s="77"/>
      <c r="C29" s="77"/>
      <c r="D29" s="77"/>
      <c r="E29" s="77"/>
      <c r="F29" s="77"/>
      <c r="G29" s="77"/>
      <c r="H29" s="77"/>
      <c r="I29" s="77"/>
    </row>
    <row r="30" spans="1:9">
      <c r="A30" s="77"/>
      <c r="B30" s="77"/>
      <c r="C30" s="77"/>
      <c r="D30" s="77"/>
      <c r="E30" s="77"/>
      <c r="F30" s="77"/>
      <c r="G30" s="77"/>
      <c r="H30" s="77"/>
      <c r="I30" s="77"/>
    </row>
    <row r="31" spans="1:9">
      <c r="A31" s="77"/>
      <c r="B31" s="77"/>
      <c r="C31" s="77"/>
      <c r="D31" s="77"/>
      <c r="E31" s="77"/>
      <c r="F31" s="77"/>
      <c r="G31" s="77"/>
      <c r="H31" s="77"/>
      <c r="I31" s="77"/>
    </row>
    <row r="32" spans="1:9">
      <c r="A32" s="77"/>
      <c r="B32" s="84"/>
      <c r="C32" s="84"/>
      <c r="D32" s="84"/>
      <c r="E32" s="84"/>
      <c r="F32" s="84"/>
      <c r="G32" s="84"/>
      <c r="H32" s="77"/>
      <c r="I32" s="77"/>
    </row>
    <row r="33" spans="1:9">
      <c r="A33" s="77"/>
      <c r="B33" s="155"/>
      <c r="C33" s="155"/>
      <c r="D33" s="155"/>
      <c r="E33" s="155"/>
      <c r="F33" s="155"/>
      <c r="G33" s="155"/>
      <c r="H33" s="77"/>
      <c r="I33" s="77"/>
    </row>
    <row r="34" spans="1:9">
      <c r="A34" s="77"/>
      <c r="B34" s="47"/>
      <c r="C34" s="47"/>
      <c r="D34" s="48"/>
      <c r="E34" s="48"/>
      <c r="F34" s="49"/>
      <c r="G34" s="78"/>
      <c r="H34" s="77"/>
      <c r="I34" s="77"/>
    </row>
    <row r="35" spans="1:9">
      <c r="A35" s="77"/>
      <c r="B35" s="79"/>
      <c r="C35" s="50"/>
      <c r="D35" s="50"/>
      <c r="E35" s="51"/>
      <c r="F35" s="50"/>
      <c r="G35" s="54"/>
      <c r="H35" s="77"/>
      <c r="I35" s="77"/>
    </row>
    <row r="36" spans="1:9">
      <c r="A36" s="77"/>
      <c r="B36" s="79"/>
      <c r="C36" s="50"/>
      <c r="D36" s="52"/>
      <c r="E36" s="51"/>
      <c r="F36" s="50"/>
      <c r="G36" s="54"/>
      <c r="H36" s="77"/>
      <c r="I36" s="77"/>
    </row>
    <row r="37" spans="1:9">
      <c r="A37" s="77"/>
      <c r="B37" s="79"/>
      <c r="C37" s="50"/>
      <c r="D37" s="52"/>
      <c r="E37" s="51"/>
      <c r="F37" s="50"/>
      <c r="G37" s="54"/>
      <c r="H37" s="77"/>
      <c r="I37" s="77"/>
    </row>
    <row r="38" spans="1:9">
      <c r="A38" s="77"/>
      <c r="B38" s="79"/>
      <c r="C38" s="50"/>
      <c r="D38" s="52"/>
      <c r="E38" s="51"/>
      <c r="F38" s="52"/>
      <c r="G38" s="54"/>
      <c r="H38" s="77"/>
      <c r="I38" s="77"/>
    </row>
    <row r="39" spans="1:9">
      <c r="A39" s="77"/>
      <c r="B39" s="79"/>
      <c r="C39" s="50"/>
      <c r="D39" s="52"/>
      <c r="E39" s="51"/>
      <c r="F39" s="50"/>
      <c r="G39" s="54"/>
      <c r="H39" s="77"/>
      <c r="I39" s="77"/>
    </row>
    <row r="40" spans="1:9">
      <c r="A40" s="77"/>
      <c r="B40" s="155"/>
      <c r="C40" s="155"/>
      <c r="D40" s="155"/>
      <c r="E40" s="155"/>
      <c r="F40" s="155"/>
      <c r="G40" s="80"/>
      <c r="H40" s="77"/>
      <c r="I40" s="77"/>
    </row>
    <row r="41" spans="1:9">
      <c r="A41" s="77"/>
      <c r="B41" s="77"/>
      <c r="C41" s="77"/>
      <c r="D41" s="77"/>
      <c r="E41" s="77"/>
      <c r="F41" s="77"/>
      <c r="G41" s="77"/>
      <c r="H41" s="77"/>
      <c r="I41" s="77"/>
    </row>
    <row r="42" spans="1:9">
      <c r="A42" s="77"/>
      <c r="B42" s="77"/>
      <c r="C42" s="77"/>
      <c r="D42" s="77"/>
      <c r="E42" s="77"/>
      <c r="F42" s="77"/>
      <c r="G42" s="77"/>
      <c r="H42" s="77"/>
      <c r="I42" s="77"/>
    </row>
    <row r="43" spans="1:9">
      <c r="A43" s="77"/>
      <c r="B43" s="77"/>
      <c r="C43" s="77"/>
      <c r="D43" s="77"/>
      <c r="E43" s="77"/>
      <c r="F43" s="77"/>
      <c r="G43" s="77"/>
      <c r="H43" s="77"/>
      <c r="I43" s="77"/>
    </row>
    <row r="44" spans="1:9">
      <c r="A44" s="77"/>
      <c r="B44" s="77"/>
      <c r="C44" s="77"/>
      <c r="D44" s="77"/>
      <c r="E44" s="77"/>
      <c r="F44" s="77"/>
      <c r="G44" s="77"/>
      <c r="H44" s="77"/>
      <c r="I44" s="77"/>
    </row>
    <row r="45" spans="1:9">
      <c r="A45" s="77"/>
      <c r="B45" s="84"/>
      <c r="C45" s="84"/>
      <c r="D45" s="84"/>
      <c r="E45" s="84"/>
      <c r="F45" s="84"/>
      <c r="G45" s="84"/>
      <c r="H45" s="77"/>
      <c r="I45" s="77"/>
    </row>
    <row r="46" spans="1:9">
      <c r="A46" s="77"/>
      <c r="B46" s="155"/>
      <c r="C46" s="155"/>
      <c r="D46" s="155"/>
      <c r="E46" s="155"/>
      <c r="F46" s="155"/>
      <c r="G46" s="155"/>
      <c r="H46" s="77"/>
      <c r="I46" s="77"/>
    </row>
    <row r="47" spans="1:9">
      <c r="A47" s="77"/>
      <c r="B47" s="47"/>
      <c r="C47" s="47"/>
      <c r="D47" s="48"/>
      <c r="E47" s="48"/>
      <c r="F47" s="49"/>
      <c r="G47" s="78"/>
      <c r="H47" s="77"/>
      <c r="I47" s="77"/>
    </row>
    <row r="48" spans="1:9">
      <c r="A48" s="77"/>
      <c r="B48" s="79"/>
      <c r="C48" s="53"/>
      <c r="D48" s="52"/>
      <c r="E48" s="51"/>
      <c r="F48" s="50"/>
      <c r="G48" s="54"/>
      <c r="H48" s="77"/>
      <c r="I48" s="77"/>
    </row>
    <row r="49" spans="1:9">
      <c r="A49" s="77"/>
      <c r="B49" s="79"/>
      <c r="C49" s="53"/>
      <c r="D49" s="52"/>
      <c r="E49" s="51"/>
      <c r="F49" s="50"/>
      <c r="G49" s="54"/>
      <c r="H49" s="77"/>
      <c r="I49" s="77"/>
    </row>
    <row r="50" spans="1:9">
      <c r="A50" s="77"/>
      <c r="B50" s="79"/>
      <c r="C50" s="53"/>
      <c r="D50" s="52"/>
      <c r="E50" s="51"/>
      <c r="F50" s="50"/>
      <c r="G50" s="54"/>
      <c r="H50" s="77"/>
      <c r="I50" s="77"/>
    </row>
    <row r="51" spans="1:9">
      <c r="A51" s="77"/>
      <c r="B51" s="84"/>
      <c r="C51" s="84"/>
      <c r="D51" s="84"/>
      <c r="E51" s="84"/>
      <c r="F51" s="84"/>
      <c r="G51" s="80"/>
      <c r="H51" s="77"/>
      <c r="I51" s="77"/>
    </row>
    <row r="52" spans="1:9">
      <c r="A52" s="77"/>
      <c r="B52" s="77"/>
      <c r="C52" s="77"/>
      <c r="D52" s="77"/>
      <c r="E52" s="77"/>
      <c r="F52" s="77"/>
      <c r="G52" s="77"/>
      <c r="H52" s="77"/>
      <c r="I52" s="77"/>
    </row>
    <row r="53" spans="1:9">
      <c r="A53" s="77"/>
      <c r="B53" s="77"/>
      <c r="C53" s="77"/>
      <c r="D53" s="77"/>
      <c r="E53" s="77"/>
      <c r="F53" s="77"/>
      <c r="G53" s="77"/>
      <c r="H53" s="77"/>
      <c r="I53" s="77"/>
    </row>
    <row r="54" spans="1:9">
      <c r="A54" s="77"/>
      <c r="B54" s="77"/>
      <c r="C54" s="77"/>
      <c r="D54" s="77"/>
      <c r="E54" s="77"/>
      <c r="F54" s="77"/>
      <c r="G54" s="77"/>
      <c r="H54" s="77"/>
      <c r="I54" s="77"/>
    </row>
    <row r="55" spans="1:9">
      <c r="A55" s="77"/>
      <c r="B55" s="77"/>
      <c r="C55" s="77"/>
      <c r="D55" s="77"/>
      <c r="E55" s="77"/>
      <c r="F55" s="77"/>
      <c r="G55" s="77"/>
      <c r="H55" s="77"/>
      <c r="I55" s="77"/>
    </row>
    <row r="56" spans="1:9">
      <c r="A56" s="77"/>
      <c r="B56" s="84"/>
      <c r="C56" s="84"/>
      <c r="D56" s="84"/>
      <c r="E56" s="84"/>
      <c r="F56" s="84"/>
      <c r="G56" s="84"/>
      <c r="H56" s="77"/>
      <c r="I56" s="77"/>
    </row>
    <row r="57" spans="1:9">
      <c r="A57" s="77"/>
      <c r="B57" s="155"/>
      <c r="C57" s="155"/>
      <c r="D57" s="155"/>
      <c r="E57" s="155"/>
      <c r="F57" s="155"/>
      <c r="G57" s="155"/>
      <c r="H57" s="77"/>
      <c r="I57" s="77"/>
    </row>
    <row r="58" spans="1:9">
      <c r="A58" s="77"/>
      <c r="B58" s="47"/>
      <c r="C58" s="47"/>
      <c r="D58" s="48"/>
      <c r="E58" s="48"/>
      <c r="F58" s="49"/>
      <c r="G58" s="78"/>
      <c r="H58" s="77"/>
      <c r="I58" s="77"/>
    </row>
    <row r="59" spans="1:9">
      <c r="A59" s="77"/>
      <c r="B59" s="79"/>
      <c r="C59" s="50"/>
      <c r="D59" s="50"/>
      <c r="E59" s="51"/>
      <c r="F59" s="50"/>
      <c r="G59" s="54"/>
      <c r="H59" s="77"/>
      <c r="I59" s="77"/>
    </row>
    <row r="60" spans="1:9">
      <c r="A60" s="77"/>
      <c r="B60" s="79"/>
      <c r="C60" s="50"/>
      <c r="D60" s="52"/>
      <c r="E60" s="51"/>
      <c r="F60" s="50"/>
      <c r="G60" s="54"/>
      <c r="H60" s="77"/>
      <c r="I60" s="77"/>
    </row>
    <row r="61" spans="1:9">
      <c r="A61" s="77"/>
      <c r="B61" s="79"/>
      <c r="C61" s="50"/>
      <c r="D61" s="50"/>
      <c r="E61" s="51"/>
      <c r="F61" s="52"/>
      <c r="G61" s="54"/>
      <c r="H61" s="77"/>
      <c r="I61" s="77"/>
    </row>
    <row r="62" spans="1:9">
      <c r="A62" s="77"/>
      <c r="B62" s="79"/>
      <c r="C62" s="50"/>
      <c r="D62" s="50"/>
      <c r="E62" s="51"/>
      <c r="F62" s="52"/>
      <c r="G62" s="54"/>
      <c r="H62" s="77"/>
      <c r="I62" s="77"/>
    </row>
    <row r="63" spans="1:9">
      <c r="A63" s="77"/>
      <c r="B63" s="79"/>
      <c r="C63" s="50"/>
      <c r="D63" s="50"/>
      <c r="E63" s="51"/>
      <c r="F63" s="50"/>
      <c r="G63" s="54"/>
      <c r="H63" s="77"/>
      <c r="I63" s="77"/>
    </row>
    <row r="64" spans="1:9">
      <c r="A64" s="77"/>
      <c r="B64" s="79"/>
      <c r="C64" s="50"/>
      <c r="D64" s="50"/>
      <c r="E64" s="51"/>
      <c r="F64" s="50"/>
      <c r="G64" s="54"/>
      <c r="H64" s="77"/>
      <c r="I64" s="77"/>
    </row>
    <row r="65" spans="1:9">
      <c r="A65" s="77"/>
      <c r="B65" s="79"/>
      <c r="C65" s="50"/>
      <c r="D65" s="52"/>
      <c r="E65" s="51"/>
      <c r="F65" s="52"/>
      <c r="G65" s="54"/>
      <c r="H65" s="77"/>
      <c r="I65" s="77"/>
    </row>
    <row r="66" spans="1:9">
      <c r="A66" s="77"/>
      <c r="B66" s="79"/>
      <c r="C66" s="50"/>
      <c r="D66" s="52"/>
      <c r="E66" s="51"/>
      <c r="F66" s="52"/>
      <c r="G66" s="54"/>
      <c r="H66" s="77"/>
      <c r="I66" s="77"/>
    </row>
    <row r="67" spans="1:9">
      <c r="A67" s="77"/>
      <c r="B67" s="79"/>
      <c r="C67" s="50"/>
      <c r="D67" s="52"/>
      <c r="E67" s="51"/>
      <c r="F67" s="52"/>
      <c r="G67" s="54"/>
      <c r="H67" s="77"/>
      <c r="I67" s="77"/>
    </row>
    <row r="68" spans="1:9">
      <c r="A68" s="77"/>
      <c r="B68" s="79"/>
      <c r="C68" s="50"/>
      <c r="D68" s="52"/>
      <c r="E68" s="51"/>
      <c r="F68" s="52"/>
      <c r="G68" s="54"/>
      <c r="H68" s="77"/>
      <c r="I68" s="77"/>
    </row>
    <row r="69" spans="1:9">
      <c r="A69" s="77"/>
      <c r="B69" s="84"/>
      <c r="C69" s="84"/>
      <c r="D69" s="84"/>
      <c r="E69" s="84"/>
      <c r="F69" s="84"/>
      <c r="G69" s="81"/>
      <c r="H69" s="77"/>
      <c r="I69" s="77"/>
    </row>
    <row r="70" spans="1:9">
      <c r="A70" s="77"/>
      <c r="B70" s="77"/>
      <c r="C70" s="77"/>
      <c r="D70" s="77"/>
      <c r="E70" s="77"/>
      <c r="F70" s="77"/>
      <c r="G70" s="77"/>
      <c r="H70" s="77"/>
      <c r="I70" s="77"/>
    </row>
    <row r="71" spans="1:9">
      <c r="A71" s="77"/>
      <c r="B71" s="77"/>
      <c r="C71" s="77"/>
      <c r="D71" s="77"/>
      <c r="E71" s="77"/>
      <c r="F71" s="77"/>
      <c r="G71" s="77"/>
      <c r="H71" s="77"/>
      <c r="I71" s="77"/>
    </row>
    <row r="72" spans="1:9">
      <c r="A72" s="77"/>
      <c r="B72" s="77"/>
      <c r="C72" s="77"/>
      <c r="D72" s="77"/>
      <c r="E72" s="77"/>
      <c r="F72" s="77"/>
      <c r="G72" s="77"/>
      <c r="H72" s="77"/>
      <c r="I72" s="77"/>
    </row>
    <row r="73" spans="1:9">
      <c r="A73" s="77"/>
      <c r="B73" s="77"/>
      <c r="C73" s="77"/>
      <c r="D73" s="77"/>
      <c r="E73" s="77"/>
      <c r="F73" s="77"/>
      <c r="G73" s="77"/>
      <c r="H73" s="77"/>
      <c r="I73" s="77"/>
    </row>
    <row r="74" spans="1:9">
      <c r="A74" s="77"/>
      <c r="B74" s="84"/>
      <c r="C74" s="84"/>
      <c r="D74" s="84"/>
      <c r="E74" s="84"/>
      <c r="F74" s="84"/>
      <c r="G74" s="84"/>
      <c r="H74" s="77"/>
      <c r="I74" s="77"/>
    </row>
    <row r="75" spans="1:9">
      <c r="A75" s="77"/>
      <c r="B75" s="155"/>
      <c r="C75" s="155"/>
      <c r="D75" s="155"/>
      <c r="E75" s="155"/>
      <c r="F75" s="155"/>
      <c r="G75" s="155"/>
      <c r="H75" s="77"/>
      <c r="I75" s="77"/>
    </row>
    <row r="76" spans="1:9">
      <c r="A76" s="77"/>
      <c r="B76" s="47"/>
      <c r="C76" s="47"/>
      <c r="D76" s="48"/>
      <c r="E76" s="48"/>
      <c r="F76" s="49"/>
      <c r="G76" s="78"/>
      <c r="H76" s="77"/>
      <c r="I76" s="77"/>
    </row>
    <row r="77" spans="1:9">
      <c r="A77" s="77"/>
      <c r="B77" s="79"/>
      <c r="C77" s="50"/>
      <c r="D77" s="50"/>
      <c r="E77" s="51"/>
      <c r="F77" s="50"/>
      <c r="G77" s="54"/>
      <c r="H77" s="77"/>
      <c r="I77" s="77"/>
    </row>
    <row r="78" spans="1:9">
      <c r="A78" s="77"/>
      <c r="B78" s="79"/>
      <c r="C78" s="50"/>
      <c r="D78" s="52"/>
      <c r="E78" s="51"/>
      <c r="F78" s="50"/>
      <c r="G78" s="54"/>
      <c r="H78" s="77"/>
      <c r="I78" s="77"/>
    </row>
    <row r="79" spans="1:9">
      <c r="A79" s="77"/>
      <c r="B79" s="79"/>
      <c r="C79" s="50"/>
      <c r="D79" s="50"/>
      <c r="E79" s="51"/>
      <c r="F79" s="52"/>
      <c r="G79" s="54"/>
      <c r="H79" s="77"/>
      <c r="I79" s="77"/>
    </row>
    <row r="80" spans="1:9">
      <c r="A80" s="77"/>
      <c r="B80" s="79"/>
      <c r="C80" s="50"/>
      <c r="D80" s="50"/>
      <c r="E80" s="51"/>
      <c r="F80" s="52"/>
      <c r="G80" s="54"/>
      <c r="H80" s="77"/>
      <c r="I80" s="77"/>
    </row>
    <row r="81" spans="1:9">
      <c r="A81" s="77"/>
      <c r="B81" s="79"/>
      <c r="C81" s="50"/>
      <c r="D81" s="52"/>
      <c r="E81" s="51"/>
      <c r="F81" s="50"/>
      <c r="G81" s="54"/>
      <c r="H81" s="77"/>
      <c r="I81" s="77"/>
    </row>
    <row r="82" spans="1:9">
      <c r="A82" s="77"/>
      <c r="B82" s="79"/>
      <c r="C82" s="50"/>
      <c r="D82" s="52"/>
      <c r="E82" s="51"/>
      <c r="F82" s="50"/>
      <c r="G82" s="54"/>
      <c r="H82" s="77"/>
      <c r="I82" s="77"/>
    </row>
    <row r="83" spans="1:9">
      <c r="A83" s="77"/>
      <c r="B83" s="79"/>
      <c r="C83" s="50"/>
      <c r="D83" s="52"/>
      <c r="E83" s="51"/>
      <c r="F83" s="52"/>
      <c r="G83" s="54"/>
      <c r="H83" s="77"/>
      <c r="I83" s="77"/>
    </row>
    <row r="84" spans="1:9">
      <c r="A84" s="77"/>
      <c r="B84" s="79"/>
      <c r="C84" s="50"/>
      <c r="D84" s="52"/>
      <c r="E84" s="51"/>
      <c r="F84" s="52"/>
      <c r="G84" s="54"/>
      <c r="H84" s="77"/>
      <c r="I84" s="77"/>
    </row>
    <row r="85" spans="1:9">
      <c r="A85" s="77"/>
      <c r="B85" s="84"/>
      <c r="C85" s="84"/>
      <c r="D85" s="84"/>
      <c r="E85" s="84"/>
      <c r="F85" s="84"/>
      <c r="G85" s="81"/>
      <c r="H85" s="77"/>
      <c r="I85" s="77"/>
    </row>
    <row r="86" spans="1:9">
      <c r="A86" s="77"/>
      <c r="B86" s="77"/>
      <c r="C86" s="77"/>
      <c r="D86" s="77"/>
      <c r="E86" s="77"/>
      <c r="F86" s="77"/>
      <c r="G86" s="77"/>
      <c r="H86" s="77"/>
      <c r="I86" s="77"/>
    </row>
    <row r="87" spans="1:9">
      <c r="A87" s="77"/>
      <c r="B87" s="77"/>
      <c r="C87" s="77"/>
      <c r="D87" s="77"/>
      <c r="E87" s="77"/>
      <c r="F87" s="77"/>
      <c r="G87" s="77"/>
      <c r="H87" s="77"/>
      <c r="I87" s="77"/>
    </row>
    <row r="88" spans="1:9">
      <c r="A88" s="77"/>
      <c r="B88" s="77"/>
      <c r="C88" s="77"/>
      <c r="D88" s="77"/>
      <c r="E88" s="77"/>
      <c r="F88" s="77"/>
      <c r="G88" s="77"/>
      <c r="H88" s="77"/>
      <c r="I88" s="77"/>
    </row>
    <row r="89" spans="1:9">
      <c r="A89" s="77"/>
      <c r="B89" s="77"/>
      <c r="C89" s="77"/>
      <c r="D89" s="77"/>
      <c r="E89" s="77"/>
      <c r="F89" s="77"/>
      <c r="G89" s="77"/>
      <c r="H89" s="77"/>
      <c r="I89" s="77"/>
    </row>
    <row r="90" spans="1:9">
      <c r="A90" s="77"/>
      <c r="B90" s="84"/>
      <c r="C90" s="84"/>
      <c r="D90" s="84"/>
      <c r="E90" s="84"/>
      <c r="F90" s="84"/>
      <c r="G90" s="84"/>
      <c r="H90" s="77"/>
      <c r="I90" s="77"/>
    </row>
    <row r="91" spans="1:9">
      <c r="A91" s="77"/>
      <c r="B91" s="155"/>
      <c r="C91" s="155"/>
      <c r="D91" s="155"/>
      <c r="E91" s="155"/>
      <c r="F91" s="155"/>
      <c r="G91" s="155"/>
      <c r="H91" s="77"/>
      <c r="I91" s="77"/>
    </row>
    <row r="92" spans="1:9">
      <c r="A92" s="77"/>
      <c r="B92" s="47"/>
      <c r="C92" s="47"/>
      <c r="D92" s="48"/>
      <c r="E92" s="48"/>
      <c r="F92" s="49"/>
      <c r="G92" s="78"/>
      <c r="H92" s="77"/>
      <c r="I92" s="77"/>
    </row>
    <row r="93" spans="1:9">
      <c r="A93" s="77"/>
      <c r="B93" s="79"/>
      <c r="C93" s="50"/>
      <c r="D93" s="52"/>
      <c r="E93" s="51"/>
      <c r="F93" s="50"/>
      <c r="G93" s="54"/>
      <c r="H93" s="77"/>
      <c r="I93" s="77"/>
    </row>
    <row r="94" spans="1:9">
      <c r="A94" s="77"/>
      <c r="B94" s="79"/>
      <c r="C94" s="50"/>
      <c r="D94" s="52"/>
      <c r="E94" s="51"/>
      <c r="F94" s="50"/>
      <c r="G94" s="54"/>
      <c r="H94" s="77"/>
      <c r="I94" s="77"/>
    </row>
    <row r="95" spans="1:9">
      <c r="A95" s="77"/>
      <c r="B95" s="79"/>
      <c r="C95" s="50"/>
      <c r="D95" s="52"/>
      <c r="E95" s="51"/>
      <c r="F95" s="50"/>
      <c r="G95" s="54"/>
      <c r="H95" s="77"/>
      <c r="I95" s="77"/>
    </row>
    <row r="96" spans="1:9">
      <c r="A96" s="77"/>
      <c r="B96" s="79"/>
      <c r="C96" s="50"/>
      <c r="D96" s="52"/>
      <c r="E96" s="51"/>
      <c r="F96" s="52"/>
      <c r="G96" s="54"/>
      <c r="H96" s="77"/>
      <c r="I96" s="77"/>
    </row>
    <row r="97" spans="1:9">
      <c r="A97" s="77"/>
      <c r="B97" s="79"/>
      <c r="C97" s="50"/>
      <c r="D97" s="52"/>
      <c r="E97" s="51"/>
      <c r="F97" s="52"/>
      <c r="G97" s="54"/>
      <c r="H97" s="77"/>
      <c r="I97" s="77"/>
    </row>
    <row r="98" spans="1:9">
      <c r="A98" s="77"/>
      <c r="B98" s="79"/>
      <c r="C98" s="50"/>
      <c r="D98" s="52"/>
      <c r="E98" s="51"/>
      <c r="F98" s="52"/>
      <c r="G98" s="54"/>
      <c r="H98" s="77"/>
      <c r="I98" s="77"/>
    </row>
    <row r="99" spans="1:9">
      <c r="A99" s="77"/>
      <c r="B99" s="84"/>
      <c r="C99" s="84"/>
      <c r="D99" s="84"/>
      <c r="E99" s="84"/>
      <c r="F99" s="84"/>
      <c r="G99" s="80"/>
      <c r="H99" s="77"/>
      <c r="I99" s="77"/>
    </row>
    <row r="100" spans="1:9">
      <c r="A100" s="77"/>
      <c r="B100" s="77"/>
      <c r="C100" s="77"/>
      <c r="D100" s="77"/>
      <c r="E100" s="77"/>
      <c r="F100" s="77"/>
      <c r="G100" s="77"/>
      <c r="H100" s="77"/>
      <c r="I100" s="77"/>
    </row>
    <row r="101" spans="1:9">
      <c r="A101" s="77"/>
      <c r="B101" s="77"/>
      <c r="C101" s="77"/>
      <c r="D101" s="77"/>
      <c r="E101" s="77"/>
      <c r="F101" s="77"/>
      <c r="G101" s="77"/>
      <c r="H101" s="77"/>
      <c r="I101" s="77"/>
    </row>
    <row r="102" spans="1:9">
      <c r="A102" s="77"/>
      <c r="B102" s="77"/>
      <c r="C102" s="77"/>
      <c r="D102" s="77"/>
      <c r="E102" s="77"/>
      <c r="F102" s="77"/>
      <c r="G102" s="77"/>
      <c r="H102" s="77"/>
      <c r="I102" s="77"/>
    </row>
    <row r="103" spans="1:9">
      <c r="A103" s="77"/>
      <c r="B103" s="77"/>
      <c r="C103" s="77"/>
      <c r="D103" s="77"/>
      <c r="E103" s="77"/>
      <c r="F103" s="77"/>
      <c r="G103" s="77"/>
      <c r="H103" s="77"/>
      <c r="I103" s="77"/>
    </row>
    <row r="104" spans="1:9">
      <c r="A104" s="77"/>
      <c r="B104" s="84"/>
      <c r="C104" s="84"/>
      <c r="D104" s="84"/>
      <c r="E104" s="84"/>
      <c r="F104" s="84"/>
      <c r="G104" s="84"/>
      <c r="H104" s="77"/>
      <c r="I104" s="77"/>
    </row>
    <row r="105" spans="1:9">
      <c r="A105" s="77"/>
      <c r="B105" s="155"/>
      <c r="C105" s="155"/>
      <c r="D105" s="155"/>
      <c r="E105" s="155"/>
      <c r="F105" s="155"/>
      <c r="G105" s="155"/>
      <c r="H105" s="77"/>
      <c r="I105" s="77"/>
    </row>
    <row r="106" spans="1:9">
      <c r="A106" s="77"/>
      <c r="B106" s="47"/>
      <c r="C106" s="47"/>
      <c r="D106" s="48"/>
      <c r="E106" s="48"/>
      <c r="F106" s="49"/>
      <c r="G106" s="78"/>
      <c r="H106" s="77"/>
      <c r="I106" s="77"/>
    </row>
    <row r="107" spans="1:9">
      <c r="A107" s="77"/>
      <c r="B107" s="79"/>
      <c r="C107" s="50"/>
      <c r="D107" s="52"/>
      <c r="E107" s="51"/>
      <c r="F107" s="50"/>
      <c r="G107" s="54"/>
      <c r="H107" s="77"/>
      <c r="I107" s="77"/>
    </row>
    <row r="108" spans="1:9">
      <c r="A108" s="77"/>
      <c r="B108" s="79"/>
      <c r="C108" s="50"/>
      <c r="D108" s="52"/>
      <c r="E108" s="51"/>
      <c r="F108" s="50"/>
      <c r="G108" s="54"/>
      <c r="H108" s="77"/>
      <c r="I108" s="77"/>
    </row>
    <row r="109" spans="1:9">
      <c r="A109" s="77"/>
      <c r="B109" s="79"/>
      <c r="C109" s="50"/>
      <c r="D109" s="52"/>
      <c r="E109" s="51"/>
      <c r="F109" s="52"/>
      <c r="G109" s="54"/>
      <c r="H109" s="77"/>
      <c r="I109" s="77"/>
    </row>
    <row r="110" spans="1:9">
      <c r="A110" s="77"/>
      <c r="B110" s="79"/>
      <c r="C110" s="50"/>
      <c r="D110" s="54"/>
      <c r="E110" s="51"/>
      <c r="F110" s="52"/>
      <c r="G110" s="54"/>
      <c r="H110" s="77"/>
      <c r="I110" s="77"/>
    </row>
    <row r="111" spans="1:9">
      <c r="A111" s="77"/>
      <c r="B111" s="79"/>
      <c r="C111" s="50"/>
      <c r="D111" s="54"/>
      <c r="E111" s="51"/>
      <c r="F111" s="50"/>
      <c r="G111" s="54"/>
      <c r="H111" s="77"/>
      <c r="I111" s="77"/>
    </row>
    <row r="112" spans="1:9">
      <c r="A112" s="77"/>
      <c r="B112" s="79"/>
      <c r="C112" s="50"/>
      <c r="D112" s="54"/>
      <c r="E112" s="51"/>
      <c r="F112" s="50"/>
      <c r="G112" s="54"/>
      <c r="H112" s="77"/>
      <c r="I112" s="77"/>
    </row>
    <row r="113" spans="1:9">
      <c r="A113" s="77"/>
      <c r="B113" s="79"/>
      <c r="C113" s="50"/>
      <c r="D113" s="54"/>
      <c r="E113" s="51"/>
      <c r="F113" s="52"/>
      <c r="G113" s="54"/>
      <c r="H113" s="77"/>
      <c r="I113" s="77"/>
    </row>
    <row r="114" spans="1:9">
      <c r="A114" s="77"/>
      <c r="B114" s="79"/>
      <c r="C114" s="50"/>
      <c r="D114" s="54"/>
      <c r="E114" s="51"/>
      <c r="F114" s="52"/>
      <c r="G114" s="54"/>
      <c r="H114" s="77"/>
      <c r="I114" s="77"/>
    </row>
    <row r="115" spans="1:9">
      <c r="A115" s="77"/>
      <c r="B115" s="79"/>
      <c r="C115" s="50"/>
      <c r="D115" s="54"/>
      <c r="E115" s="51"/>
      <c r="F115" s="52"/>
      <c r="G115" s="54"/>
      <c r="H115" s="77"/>
      <c r="I115" s="77"/>
    </row>
    <row r="116" spans="1:9">
      <c r="A116" s="77"/>
      <c r="B116" s="79"/>
      <c r="C116" s="50"/>
      <c r="D116" s="54"/>
      <c r="E116" s="51"/>
      <c r="F116" s="52"/>
      <c r="G116" s="54"/>
      <c r="H116" s="77"/>
      <c r="I116" s="77"/>
    </row>
    <row r="117" spans="1:9">
      <c r="A117" s="77"/>
      <c r="B117" s="79"/>
      <c r="C117" s="50"/>
      <c r="D117" s="54"/>
      <c r="E117" s="51"/>
      <c r="F117" s="52"/>
      <c r="G117" s="54"/>
      <c r="H117" s="77"/>
      <c r="I117" s="77"/>
    </row>
    <row r="118" spans="1:9">
      <c r="A118" s="77"/>
      <c r="B118" s="84"/>
      <c r="C118" s="84"/>
      <c r="D118" s="84"/>
      <c r="E118" s="84"/>
      <c r="F118" s="84"/>
      <c r="G118" s="81"/>
      <c r="H118" s="77"/>
      <c r="I118" s="77"/>
    </row>
    <row r="119" spans="1:9">
      <c r="A119" s="77"/>
      <c r="B119" s="77"/>
      <c r="C119" s="77"/>
      <c r="D119" s="77"/>
      <c r="E119" s="77"/>
      <c r="F119" s="77"/>
      <c r="G119" s="77"/>
      <c r="H119" s="77"/>
      <c r="I119" s="77"/>
    </row>
    <row r="120" spans="1:9">
      <c r="A120" s="77"/>
      <c r="B120" s="77"/>
      <c r="C120" s="77"/>
      <c r="D120" s="77"/>
      <c r="E120" s="77"/>
      <c r="F120" s="77"/>
      <c r="G120" s="77"/>
      <c r="H120" s="77"/>
      <c r="I120" s="77"/>
    </row>
    <row r="121" spans="1:9">
      <c r="A121" s="77"/>
      <c r="B121" s="77"/>
      <c r="C121" s="77"/>
      <c r="D121" s="77"/>
      <c r="E121" s="77"/>
      <c r="F121" s="77"/>
      <c r="G121" s="77"/>
      <c r="H121" s="77"/>
      <c r="I121" s="77"/>
    </row>
    <row r="122" spans="1:9">
      <c r="A122" s="77"/>
      <c r="B122" s="77"/>
      <c r="C122" s="77"/>
      <c r="D122" s="77"/>
      <c r="E122" s="77"/>
      <c r="F122" s="77"/>
      <c r="G122" s="77"/>
      <c r="H122" s="77"/>
      <c r="I122" s="77"/>
    </row>
    <row r="123" spans="1:9" ht="16.5" customHeight="1">
      <c r="A123" s="77"/>
      <c r="B123" s="85"/>
      <c r="C123" s="85"/>
      <c r="D123" s="85"/>
      <c r="E123" s="85"/>
      <c r="F123" s="85"/>
      <c r="G123" s="85"/>
      <c r="H123" s="77"/>
      <c r="I123" s="77"/>
    </row>
    <row r="124" spans="1:9" hidden="1">
      <c r="A124" s="77"/>
      <c r="B124" s="155"/>
      <c r="C124" s="155"/>
      <c r="D124" s="155"/>
      <c r="E124" s="155"/>
      <c r="F124" s="155"/>
      <c r="G124" s="155"/>
      <c r="H124" s="77"/>
      <c r="I124" s="77"/>
    </row>
    <row r="125" spans="1:9">
      <c r="A125" s="77"/>
      <c r="B125" s="47"/>
      <c r="C125" s="47"/>
      <c r="D125" s="48"/>
      <c r="E125" s="48"/>
      <c r="F125" s="49"/>
      <c r="G125" s="78"/>
      <c r="H125" s="77"/>
      <c r="I125" s="77"/>
    </row>
    <row r="126" spans="1:9">
      <c r="A126" s="77"/>
      <c r="B126" s="79"/>
      <c r="C126" s="50"/>
      <c r="D126" s="52"/>
      <c r="E126" s="51"/>
      <c r="F126" s="50"/>
      <c r="G126" s="54"/>
      <c r="H126" s="77"/>
      <c r="I126" s="77"/>
    </row>
    <row r="127" spans="1:9">
      <c r="A127" s="77"/>
      <c r="B127" s="79"/>
      <c r="C127" s="50"/>
      <c r="D127" s="52"/>
      <c r="E127" s="51"/>
      <c r="F127" s="50"/>
      <c r="G127" s="54"/>
      <c r="H127" s="77"/>
      <c r="I127" s="77"/>
    </row>
    <row r="128" spans="1:9">
      <c r="A128" s="77"/>
      <c r="B128" s="79"/>
      <c r="C128" s="50"/>
      <c r="D128" s="52"/>
      <c r="E128" s="51"/>
      <c r="F128" s="50"/>
      <c r="G128" s="54"/>
      <c r="H128" s="77"/>
      <c r="I128" s="77"/>
    </row>
    <row r="129" spans="1:9">
      <c r="A129" s="77"/>
      <c r="B129" s="79"/>
      <c r="C129" s="50"/>
      <c r="D129" s="52"/>
      <c r="E129" s="51"/>
      <c r="F129" s="52"/>
      <c r="G129" s="54"/>
      <c r="H129" s="77"/>
      <c r="I129" s="77"/>
    </row>
    <row r="130" spans="1:9">
      <c r="A130" s="77"/>
      <c r="B130" s="84"/>
      <c r="C130" s="84"/>
      <c r="D130" s="84"/>
      <c r="E130" s="84"/>
      <c r="F130" s="84"/>
      <c r="G130" s="80"/>
      <c r="H130" s="77"/>
      <c r="I130" s="77"/>
    </row>
    <row r="131" spans="1:9">
      <c r="A131" s="77"/>
      <c r="B131" s="77"/>
      <c r="C131" s="77"/>
      <c r="D131" s="77"/>
      <c r="E131" s="77"/>
      <c r="F131" s="77"/>
      <c r="G131" s="77"/>
      <c r="H131" s="77"/>
      <c r="I131" s="77"/>
    </row>
    <row r="132" spans="1:9">
      <c r="A132" s="77"/>
      <c r="B132" s="77"/>
      <c r="C132" s="77"/>
      <c r="D132" s="77"/>
      <c r="E132" s="77"/>
      <c r="F132" s="77"/>
      <c r="G132" s="77"/>
      <c r="H132" s="77"/>
      <c r="I132" s="77"/>
    </row>
    <row r="133" spans="1:9">
      <c r="A133" s="77"/>
      <c r="B133" s="77"/>
      <c r="C133" s="77"/>
      <c r="D133" s="77"/>
      <c r="E133" s="77"/>
      <c r="F133" s="77"/>
      <c r="G133" s="77"/>
      <c r="H133" s="77"/>
      <c r="I133" s="77"/>
    </row>
    <row r="134" spans="1:9">
      <c r="A134" s="77"/>
      <c r="B134" s="77"/>
      <c r="C134" s="77"/>
      <c r="D134" s="77"/>
      <c r="E134" s="77"/>
      <c r="F134" s="77"/>
      <c r="G134" s="77"/>
      <c r="H134" s="77"/>
      <c r="I134" s="77"/>
    </row>
    <row r="135" spans="1:9" ht="26.25" customHeight="1">
      <c r="A135" s="77"/>
      <c r="B135" s="85"/>
      <c r="C135" s="85"/>
      <c r="D135" s="85"/>
      <c r="E135" s="85"/>
      <c r="F135" s="85"/>
      <c r="G135" s="85"/>
      <c r="H135" s="77"/>
      <c r="I135" s="77"/>
    </row>
    <row r="136" spans="1:9">
      <c r="A136" s="77"/>
      <c r="B136" s="155"/>
      <c r="C136" s="155"/>
      <c r="D136" s="155"/>
      <c r="E136" s="155"/>
      <c r="F136" s="155"/>
      <c r="G136" s="155"/>
      <c r="H136" s="77"/>
      <c r="I136" s="77"/>
    </row>
    <row r="137" spans="1:9">
      <c r="A137" s="77"/>
      <c r="B137" s="47"/>
      <c r="C137" s="47"/>
      <c r="D137" s="48"/>
      <c r="E137" s="48"/>
      <c r="F137" s="49"/>
      <c r="G137" s="78"/>
      <c r="H137" s="77"/>
      <c r="I137" s="77"/>
    </row>
    <row r="138" spans="1:9">
      <c r="A138" s="77"/>
      <c r="B138" s="79"/>
      <c r="C138" s="50"/>
      <c r="D138" s="52"/>
      <c r="E138" s="51"/>
      <c r="F138" s="50"/>
      <c r="G138" s="54"/>
      <c r="H138" s="77"/>
      <c r="I138" s="77"/>
    </row>
    <row r="139" spans="1:9">
      <c r="A139" s="77"/>
      <c r="B139" s="79"/>
      <c r="C139" s="50"/>
      <c r="D139" s="52"/>
      <c r="E139" s="51"/>
      <c r="F139" s="50"/>
      <c r="G139" s="54"/>
      <c r="H139" s="77"/>
      <c r="I139" s="77"/>
    </row>
    <row r="140" spans="1:9">
      <c r="A140" s="77"/>
      <c r="B140" s="82"/>
      <c r="C140" s="53"/>
      <c r="D140" s="52"/>
      <c r="E140" s="51"/>
      <c r="F140" s="50"/>
      <c r="G140" s="54"/>
      <c r="H140" s="77"/>
      <c r="I140" s="77"/>
    </row>
    <row r="141" spans="1:9">
      <c r="A141" s="77"/>
      <c r="B141" s="84"/>
      <c r="C141" s="84"/>
      <c r="D141" s="84"/>
      <c r="E141" s="84"/>
      <c r="F141" s="84"/>
      <c r="G141" s="80"/>
      <c r="H141" s="77"/>
      <c r="I141" s="77"/>
    </row>
    <row r="142" spans="1:9">
      <c r="A142" s="77"/>
      <c r="B142" s="77"/>
      <c r="C142" s="77"/>
      <c r="D142" s="77"/>
      <c r="E142" s="77"/>
      <c r="F142" s="77"/>
      <c r="G142" s="77"/>
      <c r="H142" s="77"/>
      <c r="I142" s="77"/>
    </row>
    <row r="143" spans="1:9">
      <c r="A143" s="77"/>
      <c r="B143" s="77"/>
      <c r="C143" s="77"/>
      <c r="D143" s="77"/>
      <c r="E143" s="77"/>
      <c r="F143" s="77"/>
      <c r="G143" s="77"/>
      <c r="H143" s="77"/>
      <c r="I143" s="77"/>
    </row>
    <row r="144" spans="1:9">
      <c r="A144" s="77"/>
      <c r="B144" s="77"/>
      <c r="C144" s="77"/>
      <c r="D144" s="77"/>
      <c r="E144" s="77"/>
      <c r="F144" s="77"/>
      <c r="G144" s="77"/>
      <c r="H144" s="77"/>
      <c r="I144" s="77"/>
    </row>
    <row r="145" spans="1:9">
      <c r="A145" s="77"/>
      <c r="B145" s="77"/>
      <c r="C145" s="77"/>
      <c r="D145" s="77"/>
      <c r="E145" s="77"/>
      <c r="F145" s="77"/>
      <c r="G145" s="77"/>
      <c r="H145" s="77"/>
      <c r="I145" s="77"/>
    </row>
    <row r="146" spans="1:9" ht="28.5" customHeight="1">
      <c r="A146" s="77"/>
      <c r="B146" s="86"/>
      <c r="C146" s="86"/>
      <c r="D146" s="86"/>
      <c r="E146" s="86"/>
      <c r="F146" s="86"/>
      <c r="G146" s="86"/>
      <c r="H146" s="77"/>
      <c r="I146" s="77"/>
    </row>
    <row r="147" spans="1:9">
      <c r="A147" s="77"/>
      <c r="B147" s="155"/>
      <c r="C147" s="155"/>
      <c r="D147" s="155"/>
      <c r="E147" s="155"/>
      <c r="F147" s="155"/>
      <c r="G147" s="155"/>
      <c r="H147" s="77"/>
      <c r="I147" s="77"/>
    </row>
    <row r="148" spans="1:9">
      <c r="A148" s="77"/>
      <c r="B148" s="47"/>
      <c r="C148" s="47"/>
      <c r="D148" s="48"/>
      <c r="E148" s="48"/>
      <c r="F148" s="49"/>
      <c r="G148" s="78"/>
      <c r="H148" s="77"/>
      <c r="I148" s="77"/>
    </row>
    <row r="149" spans="1:9">
      <c r="A149" s="77"/>
      <c r="B149" s="79"/>
      <c r="C149" s="50"/>
      <c r="D149" s="52"/>
      <c r="E149" s="51"/>
      <c r="F149" s="50"/>
      <c r="G149" s="54"/>
      <c r="H149" s="77"/>
      <c r="I149" s="77"/>
    </row>
    <row r="150" spans="1:9">
      <c r="A150" s="77"/>
      <c r="B150" s="79"/>
      <c r="C150" s="50"/>
      <c r="D150" s="52"/>
      <c r="E150" s="51"/>
      <c r="F150" s="50"/>
      <c r="G150" s="54"/>
      <c r="H150" s="77"/>
      <c r="I150" s="77"/>
    </row>
    <row r="151" spans="1:9">
      <c r="A151" s="77"/>
      <c r="B151" s="79"/>
      <c r="C151" s="50"/>
      <c r="D151" s="52"/>
      <c r="E151" s="51"/>
      <c r="F151" s="52"/>
      <c r="G151" s="54"/>
      <c r="H151" s="77"/>
      <c r="I151" s="77"/>
    </row>
    <row r="152" spans="1:9">
      <c r="A152" s="77"/>
      <c r="B152" s="356"/>
      <c r="C152" s="356"/>
      <c r="D152" s="356"/>
      <c r="E152" s="356"/>
      <c r="F152" s="356"/>
      <c r="G152" s="80"/>
      <c r="H152" s="77"/>
      <c r="I152" s="77"/>
    </row>
    <row r="153" spans="1:9">
      <c r="A153" s="77"/>
      <c r="B153" s="77"/>
      <c r="C153" s="77"/>
      <c r="D153" s="77"/>
      <c r="E153" s="77"/>
      <c r="F153" s="77"/>
      <c r="G153" s="77"/>
      <c r="H153" s="77"/>
      <c r="I153" s="77"/>
    </row>
    <row r="154" spans="1:9">
      <c r="A154" s="77"/>
      <c r="B154" s="77"/>
      <c r="C154" s="77"/>
      <c r="D154" s="77"/>
      <c r="E154" s="77"/>
      <c r="F154" s="77"/>
      <c r="G154" s="77"/>
      <c r="H154" s="77"/>
      <c r="I154" s="77"/>
    </row>
    <row r="155" spans="1:9">
      <c r="A155" s="77"/>
      <c r="B155" s="77"/>
      <c r="C155" s="77"/>
      <c r="D155" s="77"/>
      <c r="E155" s="77"/>
      <c r="F155" s="77"/>
      <c r="G155" s="77"/>
      <c r="H155" s="77"/>
      <c r="I155" s="77"/>
    </row>
    <row r="156" spans="1:9">
      <c r="A156" s="77"/>
      <c r="B156" s="77"/>
      <c r="C156" s="77"/>
      <c r="D156" s="77"/>
      <c r="E156" s="77"/>
      <c r="F156" s="77"/>
      <c r="G156" s="77"/>
      <c r="H156" s="77"/>
      <c r="I156" s="77"/>
    </row>
    <row r="157" spans="1:9" ht="30" customHeight="1">
      <c r="A157" s="77"/>
      <c r="B157" s="86"/>
      <c r="C157" s="86"/>
      <c r="D157" s="86"/>
      <c r="E157" s="86"/>
      <c r="F157" s="86"/>
      <c r="G157" s="86"/>
      <c r="H157" s="77"/>
      <c r="I157" s="77"/>
    </row>
    <row r="158" spans="1:9">
      <c r="A158" s="77"/>
      <c r="B158" s="155"/>
      <c r="C158" s="155"/>
      <c r="D158" s="155"/>
      <c r="E158" s="155"/>
      <c r="F158" s="155"/>
      <c r="G158" s="155"/>
      <c r="H158" s="77"/>
      <c r="I158" s="77"/>
    </row>
    <row r="159" spans="1:9">
      <c r="A159" s="77"/>
      <c r="B159" s="47"/>
      <c r="C159" s="47"/>
      <c r="D159" s="48"/>
      <c r="E159" s="48"/>
      <c r="F159" s="49"/>
      <c r="G159" s="78"/>
      <c r="H159" s="77"/>
      <c r="I159" s="77"/>
    </row>
    <row r="160" spans="1:9">
      <c r="A160" s="77"/>
      <c r="B160" s="79"/>
      <c r="C160" s="50"/>
      <c r="D160" s="52"/>
      <c r="E160" s="51"/>
      <c r="F160" s="50"/>
      <c r="G160" s="54"/>
      <c r="H160" s="77"/>
      <c r="I160" s="77"/>
    </row>
    <row r="161" spans="1:9">
      <c r="A161" s="77"/>
      <c r="B161" s="79"/>
      <c r="C161" s="50"/>
      <c r="D161" s="52"/>
      <c r="E161" s="51"/>
      <c r="F161" s="50"/>
      <c r="G161" s="54"/>
      <c r="H161" s="77"/>
      <c r="I161" s="77"/>
    </row>
    <row r="162" spans="1:9">
      <c r="A162" s="77"/>
      <c r="B162" s="79"/>
      <c r="C162" s="50"/>
      <c r="D162" s="52"/>
      <c r="E162" s="51"/>
      <c r="F162" s="52"/>
      <c r="G162" s="54"/>
      <c r="H162" s="77"/>
      <c r="I162" s="77"/>
    </row>
    <row r="163" spans="1:9">
      <c r="A163" s="77"/>
      <c r="B163" s="84"/>
      <c r="C163" s="84"/>
      <c r="D163" s="84"/>
      <c r="E163" s="84"/>
      <c r="F163" s="84"/>
      <c r="G163" s="80"/>
      <c r="H163" s="77"/>
      <c r="I163" s="77"/>
    </row>
    <row r="164" spans="1:9">
      <c r="A164" s="77"/>
      <c r="B164" s="77"/>
      <c r="C164" s="77"/>
      <c r="D164" s="77"/>
      <c r="E164" s="77"/>
      <c r="F164" s="77"/>
      <c r="G164" s="77"/>
      <c r="H164" s="77"/>
      <c r="I164" s="77"/>
    </row>
    <row r="165" spans="1:9">
      <c r="A165" s="77"/>
      <c r="B165" s="77"/>
      <c r="C165" s="77"/>
      <c r="D165" s="77"/>
      <c r="E165" s="77"/>
      <c r="F165" s="77"/>
      <c r="G165" s="77"/>
      <c r="H165" s="77"/>
      <c r="I165" s="77"/>
    </row>
    <row r="166" spans="1:9">
      <c r="A166" s="77"/>
      <c r="B166" s="77"/>
      <c r="C166" s="77"/>
      <c r="D166" s="77"/>
      <c r="E166" s="77"/>
      <c r="F166" s="77"/>
      <c r="G166" s="77"/>
      <c r="H166" s="77"/>
      <c r="I166" s="77"/>
    </row>
    <row r="167" spans="1:9">
      <c r="A167" s="77"/>
      <c r="B167" s="77"/>
      <c r="C167" s="77"/>
      <c r="D167" s="77"/>
      <c r="E167" s="77"/>
      <c r="F167" s="77"/>
      <c r="G167" s="77"/>
      <c r="H167" s="77"/>
      <c r="I167" s="77"/>
    </row>
    <row r="168" spans="1:9" ht="27.75" customHeight="1">
      <c r="A168" s="77"/>
      <c r="B168" s="86"/>
      <c r="C168" s="86"/>
      <c r="D168" s="86"/>
      <c r="E168" s="86"/>
      <c r="F168" s="86"/>
      <c r="G168" s="86"/>
      <c r="H168" s="77"/>
      <c r="I168" s="77"/>
    </row>
    <row r="169" spans="1:9">
      <c r="A169" s="77"/>
      <c r="B169" s="155"/>
      <c r="C169" s="155"/>
      <c r="D169" s="155"/>
      <c r="E169" s="155"/>
      <c r="F169" s="155"/>
      <c r="G169" s="155"/>
      <c r="H169" s="77"/>
      <c r="I169" s="77"/>
    </row>
    <row r="170" spans="1:9">
      <c r="A170" s="77"/>
      <c r="B170" s="47"/>
      <c r="C170" s="47"/>
      <c r="D170" s="48"/>
      <c r="E170" s="48"/>
      <c r="F170" s="49"/>
      <c r="G170" s="78"/>
      <c r="H170" s="77"/>
      <c r="I170" s="77"/>
    </row>
    <row r="171" spans="1:9">
      <c r="A171" s="77"/>
      <c r="B171" s="79"/>
      <c r="C171" s="50"/>
      <c r="D171" s="52"/>
      <c r="E171" s="51"/>
      <c r="F171" s="50"/>
      <c r="G171" s="54"/>
      <c r="H171" s="77"/>
      <c r="I171" s="77"/>
    </row>
    <row r="172" spans="1:9">
      <c r="A172" s="77"/>
      <c r="B172" s="79"/>
      <c r="C172" s="50"/>
      <c r="D172" s="52"/>
      <c r="E172" s="51"/>
      <c r="F172" s="50"/>
      <c r="G172" s="54"/>
      <c r="H172" s="77"/>
      <c r="I172" s="77"/>
    </row>
    <row r="173" spans="1:9" ht="27" customHeight="1">
      <c r="A173" s="77"/>
      <c r="B173" s="82"/>
      <c r="C173" s="53"/>
      <c r="D173" s="52"/>
      <c r="E173" s="51"/>
      <c r="F173" s="52"/>
      <c r="G173" s="54"/>
      <c r="H173" s="77"/>
      <c r="I173" s="77"/>
    </row>
    <row r="174" spans="1:9">
      <c r="A174" s="77"/>
      <c r="B174" s="84"/>
      <c r="C174" s="84"/>
      <c r="D174" s="84"/>
      <c r="E174" s="84"/>
      <c r="F174" s="84"/>
      <c r="G174" s="80"/>
      <c r="H174" s="77"/>
      <c r="I174" s="77"/>
    </row>
    <row r="175" spans="1:9">
      <c r="A175" s="77"/>
      <c r="B175" s="77"/>
      <c r="C175" s="77"/>
      <c r="D175" s="77"/>
      <c r="E175" s="77"/>
      <c r="F175" s="77"/>
      <c r="G175" s="77"/>
      <c r="H175" s="77"/>
      <c r="I175" s="77"/>
    </row>
    <row r="176" spans="1:9">
      <c r="A176" s="77"/>
      <c r="B176" s="77"/>
      <c r="C176" s="77"/>
      <c r="D176" s="77"/>
      <c r="E176" s="77"/>
      <c r="F176" s="77"/>
      <c r="G176" s="77"/>
      <c r="H176" s="77"/>
      <c r="I176" s="77"/>
    </row>
    <row r="177" spans="1:9">
      <c r="A177" s="77"/>
      <c r="B177" s="77"/>
      <c r="C177" s="77"/>
      <c r="D177" s="77"/>
      <c r="E177" s="77"/>
      <c r="F177" s="77"/>
      <c r="G177" s="77"/>
      <c r="H177" s="77"/>
      <c r="I177" s="77"/>
    </row>
    <row r="178" spans="1:9">
      <c r="A178" s="77"/>
      <c r="B178" s="77"/>
      <c r="C178" s="77"/>
      <c r="D178" s="77"/>
      <c r="E178" s="77"/>
      <c r="F178" s="77"/>
      <c r="G178" s="77"/>
      <c r="H178" s="77"/>
      <c r="I178" s="77"/>
    </row>
    <row r="179" spans="1:9" ht="26.25" customHeight="1">
      <c r="A179" s="77"/>
      <c r="B179" s="86"/>
      <c r="C179" s="86"/>
      <c r="D179" s="86"/>
      <c r="E179" s="86"/>
      <c r="F179" s="86"/>
      <c r="G179" s="86"/>
      <c r="H179" s="77"/>
      <c r="I179" s="77"/>
    </row>
    <row r="180" spans="1:9">
      <c r="A180" s="77"/>
      <c r="B180" s="155"/>
      <c r="C180" s="155"/>
      <c r="D180" s="155"/>
      <c r="E180" s="155"/>
      <c r="F180" s="155"/>
      <c r="G180" s="155"/>
      <c r="H180" s="77"/>
      <c r="I180" s="77"/>
    </row>
    <row r="181" spans="1:9">
      <c r="A181" s="77"/>
      <c r="B181" s="47"/>
      <c r="C181" s="47"/>
      <c r="D181" s="48"/>
      <c r="E181" s="48"/>
      <c r="F181" s="49"/>
      <c r="G181" s="78"/>
      <c r="H181" s="77"/>
      <c r="I181" s="77"/>
    </row>
    <row r="182" spans="1:9">
      <c r="A182" s="77"/>
      <c r="B182" s="79"/>
      <c r="C182" s="50"/>
      <c r="D182" s="52"/>
      <c r="E182" s="51"/>
      <c r="F182" s="50"/>
      <c r="G182" s="54"/>
      <c r="H182" s="77"/>
      <c r="I182" s="77"/>
    </row>
    <row r="183" spans="1:9">
      <c r="A183" s="77"/>
      <c r="B183" s="79"/>
      <c r="C183" s="50"/>
      <c r="D183" s="52"/>
      <c r="E183" s="51"/>
      <c r="F183" s="50"/>
      <c r="G183" s="54"/>
      <c r="H183" s="77"/>
      <c r="I183" s="77"/>
    </row>
    <row r="184" spans="1:9">
      <c r="A184" s="77"/>
      <c r="B184" s="82"/>
      <c r="C184" s="53"/>
      <c r="D184" s="52"/>
      <c r="E184" s="51"/>
      <c r="F184" s="52"/>
      <c r="G184" s="54"/>
      <c r="H184" s="77"/>
      <c r="I184" s="77"/>
    </row>
    <row r="185" spans="1:9">
      <c r="A185" s="77"/>
      <c r="B185" s="84"/>
      <c r="C185" s="84"/>
      <c r="D185" s="84"/>
      <c r="E185" s="84"/>
      <c r="F185" s="84"/>
      <c r="G185" s="80"/>
      <c r="H185" s="77"/>
      <c r="I185" s="77"/>
    </row>
    <row r="186" spans="1:9">
      <c r="A186" s="77"/>
      <c r="B186" s="77"/>
      <c r="C186" s="77"/>
      <c r="D186" s="77"/>
      <c r="E186" s="77"/>
      <c r="F186" s="77"/>
      <c r="G186" s="77"/>
      <c r="H186" s="77"/>
      <c r="I186" s="77"/>
    </row>
    <row r="187" spans="1:9">
      <c r="A187" s="77"/>
      <c r="B187" s="77"/>
      <c r="C187" s="77"/>
      <c r="D187" s="77"/>
      <c r="E187" s="77"/>
      <c r="F187" s="77"/>
      <c r="G187" s="77"/>
      <c r="H187" s="77"/>
      <c r="I187" s="77"/>
    </row>
    <row r="188" spans="1:9">
      <c r="A188" s="77"/>
      <c r="B188" s="77"/>
      <c r="C188" s="77"/>
      <c r="D188" s="77"/>
      <c r="E188" s="77"/>
      <c r="F188" s="77"/>
      <c r="G188" s="77"/>
      <c r="H188" s="77"/>
      <c r="I188" s="77"/>
    </row>
    <row r="189" spans="1:9">
      <c r="A189" s="77"/>
      <c r="B189" s="77"/>
      <c r="C189" s="77"/>
      <c r="D189" s="77"/>
      <c r="E189" s="77"/>
      <c r="F189" s="77"/>
      <c r="G189" s="77"/>
      <c r="H189" s="77"/>
      <c r="I189" s="77"/>
    </row>
    <row r="190" spans="1:9" ht="25.5" customHeight="1">
      <c r="A190" s="77"/>
      <c r="B190" s="86"/>
      <c r="C190" s="86"/>
      <c r="D190" s="86"/>
      <c r="E190" s="86"/>
      <c r="F190" s="86"/>
      <c r="G190" s="86"/>
      <c r="H190" s="77"/>
      <c r="I190" s="77"/>
    </row>
    <row r="191" spans="1:9">
      <c r="A191" s="77"/>
      <c r="B191" s="155"/>
      <c r="C191" s="155"/>
      <c r="D191" s="155"/>
      <c r="E191" s="155"/>
      <c r="F191" s="155"/>
      <c r="G191" s="155"/>
      <c r="H191" s="77"/>
      <c r="I191" s="77"/>
    </row>
    <row r="192" spans="1:9">
      <c r="A192" s="77"/>
      <c r="B192" s="47"/>
      <c r="C192" s="47"/>
      <c r="D192" s="48"/>
      <c r="E192" s="48"/>
      <c r="F192" s="49"/>
      <c r="G192" s="78"/>
      <c r="H192" s="77"/>
      <c r="I192" s="77"/>
    </row>
    <row r="193" spans="1:9">
      <c r="A193" s="77"/>
      <c r="B193" s="79"/>
      <c r="C193" s="50"/>
      <c r="D193" s="52"/>
      <c r="E193" s="51"/>
      <c r="F193" s="50"/>
      <c r="G193" s="54"/>
      <c r="H193" s="77"/>
      <c r="I193" s="77"/>
    </row>
    <row r="194" spans="1:9">
      <c r="A194" s="77"/>
      <c r="B194" s="79"/>
      <c r="C194" s="50"/>
      <c r="D194" s="52"/>
      <c r="E194" s="51"/>
      <c r="F194" s="50"/>
      <c r="G194" s="54"/>
      <c r="H194" s="77"/>
      <c r="I194" s="77"/>
    </row>
    <row r="195" spans="1:9">
      <c r="A195" s="77"/>
      <c r="B195" s="79"/>
      <c r="C195" s="50"/>
      <c r="D195" s="52"/>
      <c r="E195" s="51"/>
      <c r="F195" s="52"/>
      <c r="G195" s="54"/>
      <c r="H195" s="77"/>
      <c r="I195" s="77"/>
    </row>
    <row r="196" spans="1:9">
      <c r="A196" s="77"/>
      <c r="B196" s="82"/>
      <c r="C196" s="53"/>
      <c r="D196" s="52"/>
      <c r="E196" s="51"/>
      <c r="F196" s="52"/>
      <c r="G196" s="54"/>
      <c r="H196" s="77"/>
      <c r="I196" s="77"/>
    </row>
    <row r="197" spans="1:9">
      <c r="A197" s="77"/>
      <c r="B197" s="84"/>
      <c r="C197" s="84"/>
      <c r="D197" s="84"/>
      <c r="E197" s="84"/>
      <c r="F197" s="84"/>
      <c r="G197" s="80"/>
      <c r="H197" s="77"/>
      <c r="I197" s="77"/>
    </row>
    <row r="198" spans="1:9">
      <c r="A198" s="77"/>
      <c r="B198" s="77"/>
      <c r="C198" s="77"/>
      <c r="D198" s="77"/>
      <c r="E198" s="77"/>
      <c r="F198" s="77"/>
      <c r="G198" s="77"/>
      <c r="H198" s="77"/>
      <c r="I198" s="77"/>
    </row>
    <row r="199" spans="1:9">
      <c r="A199" s="77"/>
      <c r="B199" s="77"/>
      <c r="C199" s="77"/>
      <c r="D199" s="77"/>
      <c r="E199" s="77"/>
      <c r="F199" s="77"/>
      <c r="G199" s="77"/>
      <c r="H199" s="77"/>
      <c r="I199" s="77"/>
    </row>
    <row r="200" spans="1:9">
      <c r="A200" s="77"/>
      <c r="B200" s="77"/>
      <c r="C200" s="77"/>
      <c r="D200" s="77"/>
      <c r="E200" s="77"/>
      <c r="F200" s="77"/>
      <c r="G200" s="77"/>
      <c r="H200" s="77"/>
      <c r="I200" s="77"/>
    </row>
    <row r="201" spans="1:9">
      <c r="A201" s="77"/>
      <c r="B201" s="77"/>
      <c r="C201" s="77"/>
      <c r="D201" s="77"/>
      <c r="E201" s="77"/>
      <c r="F201" s="77"/>
      <c r="G201" s="77"/>
      <c r="H201" s="77"/>
      <c r="I201" s="77"/>
    </row>
    <row r="202" spans="1:9">
      <c r="A202" s="77"/>
      <c r="B202" s="77"/>
      <c r="C202" s="77"/>
      <c r="D202" s="77"/>
      <c r="E202" s="77"/>
      <c r="F202" s="77"/>
      <c r="G202" s="77"/>
      <c r="H202" s="77"/>
      <c r="I202" s="77"/>
    </row>
    <row r="203" spans="1:9">
      <c r="A203" s="77"/>
      <c r="B203" s="77"/>
      <c r="C203" s="77"/>
      <c r="D203" s="77"/>
      <c r="E203" s="77"/>
      <c r="F203" s="77"/>
      <c r="G203" s="77"/>
      <c r="H203" s="77"/>
      <c r="I203" s="77"/>
    </row>
    <row r="204" spans="1:9">
      <c r="A204" s="77"/>
      <c r="B204" s="77"/>
      <c r="C204" s="77"/>
      <c r="D204" s="77"/>
      <c r="E204" s="77"/>
      <c r="F204" s="77"/>
      <c r="G204" s="77"/>
      <c r="H204" s="77"/>
      <c r="I204" s="77"/>
    </row>
    <row r="205" spans="1:9">
      <c r="A205" s="77"/>
      <c r="B205" s="77"/>
      <c r="C205" s="77"/>
      <c r="D205" s="77"/>
      <c r="E205" s="77"/>
      <c r="F205" s="77"/>
      <c r="G205" s="77"/>
      <c r="H205" s="77"/>
      <c r="I205" s="77"/>
    </row>
    <row r="206" spans="1:9">
      <c r="A206" s="77"/>
      <c r="B206" s="77"/>
      <c r="C206" s="77"/>
      <c r="D206" s="77"/>
      <c r="E206" s="77"/>
      <c r="F206" s="77"/>
      <c r="G206" s="77"/>
      <c r="H206" s="77"/>
      <c r="I206" s="77"/>
    </row>
  </sheetData>
  <mergeCells count="4">
    <mergeCell ref="B5:G5"/>
    <mergeCell ref="B12:C12"/>
    <mergeCell ref="B17:G17"/>
    <mergeCell ref="B152:F152"/>
  </mergeCells>
  <printOptions horizontalCentered="1"/>
  <pageMargins left="0.51181102362204722" right="1.1023622047244095" top="0.78740157480314965" bottom="0.78740157480314965" header="0.31496062992125984" footer="0.31496062992125984"/>
  <pageSetup paperSize="9" scale="1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2"/>
  <sheetViews>
    <sheetView view="pageBreakPreview" topLeftCell="A103" zoomScale="78" zoomScaleNormal="100" zoomScaleSheetLayoutView="78" workbookViewId="0">
      <selection activeCell="C15" sqref="C15"/>
    </sheetView>
  </sheetViews>
  <sheetFormatPr defaultRowHeight="15"/>
  <cols>
    <col min="1" max="2" width="6.85546875" style="1" customWidth="1"/>
    <col min="3" max="3" width="16.7109375" style="1" customWidth="1"/>
    <col min="4" max="23" width="4.85546875" style="1" customWidth="1"/>
    <col min="24" max="24" width="6.28515625" style="1" customWidth="1"/>
    <col min="25" max="26" width="9.85546875" style="76" customWidth="1"/>
    <col min="27" max="27" width="11.28515625" style="100" bestFit="1" customWidth="1"/>
    <col min="28" max="28" width="24" style="1" customWidth="1"/>
    <col min="29" max="16384" width="9.140625" style="1"/>
  </cols>
  <sheetData>
    <row r="1" spans="1:28" ht="47.25" thickBot="1">
      <c r="A1" s="383" t="s">
        <v>321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5"/>
    </row>
    <row r="2" spans="1:28" ht="39" customHeight="1">
      <c r="A2" s="12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386" t="s">
        <v>327</v>
      </c>
      <c r="Y2" s="386"/>
      <c r="Z2" s="386"/>
      <c r="AA2" s="386"/>
      <c r="AB2" s="387"/>
    </row>
    <row r="3" spans="1:28" ht="18.75" customHeight="1">
      <c r="A3" s="12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259" t="s">
        <v>324</v>
      </c>
      <c r="N3" s="260"/>
      <c r="O3" s="260"/>
      <c r="P3" s="260"/>
      <c r="Q3" s="260"/>
      <c r="R3" s="260"/>
      <c r="S3" s="260"/>
      <c r="T3" s="260"/>
      <c r="U3" s="261"/>
      <c r="V3" s="377" t="s">
        <v>326</v>
      </c>
      <c r="W3" s="378"/>
      <c r="X3" s="378"/>
      <c r="Y3" s="379"/>
      <c r="Z3" s="270"/>
      <c r="AA3" s="99"/>
      <c r="AB3" s="14"/>
    </row>
    <row r="4" spans="1:28" ht="15.75">
      <c r="A4" s="12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262" t="s">
        <v>325</v>
      </c>
      <c r="N4" s="263"/>
      <c r="O4" s="263"/>
      <c r="P4" s="263"/>
      <c r="Q4" s="263"/>
      <c r="R4" s="263"/>
      <c r="S4" s="263"/>
      <c r="T4" s="263"/>
      <c r="U4" s="264"/>
      <c r="V4" s="380"/>
      <c r="W4" s="381"/>
      <c r="X4" s="381"/>
      <c r="Y4" s="382"/>
      <c r="Z4" s="270"/>
      <c r="AA4" s="99"/>
      <c r="AB4" s="14"/>
    </row>
    <row r="5" spans="1:28">
      <c r="A5" s="12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258"/>
      <c r="N5" s="258"/>
      <c r="O5" s="258"/>
      <c r="P5" s="258"/>
      <c r="Q5" s="258"/>
      <c r="R5" s="165"/>
      <c r="S5" s="165"/>
      <c r="T5" s="165"/>
      <c r="U5" s="165"/>
      <c r="V5" s="165"/>
      <c r="W5" s="165"/>
      <c r="X5" s="165"/>
      <c r="Y5" s="36" t="s">
        <v>2</v>
      </c>
      <c r="Z5" s="36"/>
      <c r="AA5" s="127">
        <v>0.25</v>
      </c>
      <c r="AB5" s="14"/>
    </row>
    <row r="6" spans="1:28" ht="45">
      <c r="A6" s="128" t="s">
        <v>3</v>
      </c>
      <c r="B6" s="129"/>
      <c r="C6" s="129" t="s">
        <v>87</v>
      </c>
      <c r="D6" s="165"/>
      <c r="E6" s="165"/>
      <c r="F6" s="165" t="s">
        <v>4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29" t="s">
        <v>5</v>
      </c>
      <c r="Y6" s="114" t="s">
        <v>6</v>
      </c>
      <c r="Z6" s="114"/>
      <c r="AA6" s="130" t="s">
        <v>88</v>
      </c>
      <c r="AB6" s="131" t="s">
        <v>7</v>
      </c>
    </row>
    <row r="7" spans="1:28" ht="20.25">
      <c r="A7" s="12"/>
      <c r="B7" s="165"/>
      <c r="C7" s="165"/>
      <c r="D7" s="388" t="s">
        <v>163</v>
      </c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165"/>
      <c r="X7" s="165"/>
      <c r="Y7" s="115"/>
      <c r="Z7" s="115"/>
      <c r="AA7" s="99"/>
      <c r="AB7" s="14"/>
    </row>
    <row r="8" spans="1:28">
      <c r="A8" s="138" t="s">
        <v>200</v>
      </c>
      <c r="B8" s="141"/>
      <c r="C8" s="165"/>
      <c r="D8" s="165"/>
      <c r="E8" s="165"/>
      <c r="F8" s="165"/>
      <c r="G8" s="165"/>
      <c r="H8" s="165"/>
      <c r="I8" s="165" t="s">
        <v>8</v>
      </c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15"/>
      <c r="Z8" s="115"/>
      <c r="AA8" s="99"/>
      <c r="AB8" s="14"/>
    </row>
    <row r="9" spans="1:28">
      <c r="A9" s="12" t="s">
        <v>201</v>
      </c>
      <c r="B9" s="165"/>
      <c r="C9" s="23">
        <v>85397</v>
      </c>
      <c r="D9" s="335" t="s">
        <v>9</v>
      </c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166" t="s">
        <v>10</v>
      </c>
      <c r="Y9" s="36">
        <v>519.16999999999996</v>
      </c>
      <c r="Z9" s="271"/>
      <c r="AA9" s="37">
        <v>19.375005000000002</v>
      </c>
      <c r="AB9" s="22">
        <f>TRUNC(AA9*Y9,2)</f>
        <v>10058.92</v>
      </c>
    </row>
    <row r="10" spans="1:28">
      <c r="A10" s="12" t="s">
        <v>202</v>
      </c>
      <c r="B10" s="165"/>
      <c r="C10" s="23">
        <v>85334</v>
      </c>
      <c r="D10" s="370" t="s">
        <v>162</v>
      </c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166" t="s">
        <v>10</v>
      </c>
      <c r="Y10" s="36">
        <v>189.04</v>
      </c>
      <c r="Z10" s="271"/>
      <c r="AA10" s="37">
        <v>14.375</v>
      </c>
      <c r="AB10" s="22">
        <f>TRUNC(AA10*Y10,2)</f>
        <v>2717.45</v>
      </c>
    </row>
    <row r="11" spans="1:28" ht="18.75">
      <c r="A11" s="12" t="s">
        <v>203</v>
      </c>
      <c r="B11" s="165"/>
      <c r="C11" s="23">
        <v>73616</v>
      </c>
      <c r="D11" s="342" t="s">
        <v>119</v>
      </c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166" t="s">
        <v>121</v>
      </c>
      <c r="Y11" s="113">
        <v>48.43</v>
      </c>
      <c r="Z11" s="272"/>
      <c r="AA11" s="98">
        <v>209.95009999999999</v>
      </c>
      <c r="AB11" s="22">
        <f>TRUNC(AA11*Y11,2)</f>
        <v>10167.879999999999</v>
      </c>
    </row>
    <row r="12" spans="1:28">
      <c r="A12" s="12" t="s">
        <v>204</v>
      </c>
      <c r="B12" s="165"/>
      <c r="C12" s="23">
        <v>85333</v>
      </c>
      <c r="D12" s="165" t="s">
        <v>11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6" t="s">
        <v>12</v>
      </c>
      <c r="Y12" s="36">
        <v>26</v>
      </c>
      <c r="Z12" s="271"/>
      <c r="AA12" s="37">
        <v>16.225000000000001</v>
      </c>
      <c r="AB12" s="22">
        <f>TRUNC(AA12*Y12,2)</f>
        <v>421.85</v>
      </c>
    </row>
    <row r="13" spans="1:28">
      <c r="A13" s="12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14" t="s">
        <v>7</v>
      </c>
      <c r="Z13" s="273"/>
      <c r="AA13" s="99"/>
      <c r="AB13" s="25">
        <f>TRUNC(SUM(AB9:AB12),2)</f>
        <v>23366.1</v>
      </c>
    </row>
    <row r="14" spans="1:28">
      <c r="A14" s="138" t="s">
        <v>205</v>
      </c>
      <c r="B14" s="141"/>
      <c r="C14" s="165"/>
      <c r="D14" s="165"/>
      <c r="E14" s="165"/>
      <c r="F14" s="165"/>
      <c r="G14" s="165"/>
      <c r="H14" s="165"/>
      <c r="I14" s="165" t="s">
        <v>13</v>
      </c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15"/>
      <c r="Z14" s="274"/>
      <c r="AA14" s="99"/>
      <c r="AB14" s="14"/>
    </row>
    <row r="15" spans="1:28">
      <c r="A15" s="12" t="s">
        <v>206</v>
      </c>
      <c r="B15" s="165"/>
      <c r="C15" s="166" t="s">
        <v>14</v>
      </c>
      <c r="D15" s="335" t="s">
        <v>15</v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166" t="s">
        <v>16</v>
      </c>
      <c r="Y15" s="36">
        <v>8</v>
      </c>
      <c r="Z15" s="271"/>
      <c r="AA15" s="37">
        <v>424.363</v>
      </c>
      <c r="AB15" s="22">
        <f>TRUNC(AA15*Y15,2)</f>
        <v>3394.9</v>
      </c>
    </row>
    <row r="16" spans="1:28">
      <c r="A16" s="12" t="s">
        <v>207</v>
      </c>
      <c r="B16" s="165"/>
      <c r="C16" s="166" t="s">
        <v>18</v>
      </c>
      <c r="D16" s="335" t="s">
        <v>17</v>
      </c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21"/>
      <c r="Y16" s="118"/>
      <c r="Z16" s="275"/>
      <c r="AA16" s="103"/>
      <c r="AB16" s="24"/>
    </row>
    <row r="17" spans="1:28">
      <c r="A17" s="12"/>
      <c r="B17" s="165"/>
      <c r="C17" s="166"/>
      <c r="D17" s="335" t="s">
        <v>19</v>
      </c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21"/>
      <c r="Y17" s="115"/>
      <c r="Z17" s="274"/>
      <c r="AA17" s="99"/>
      <c r="AB17" s="14"/>
    </row>
    <row r="18" spans="1:28">
      <c r="A18" s="12"/>
      <c r="B18" s="165"/>
      <c r="C18" s="165"/>
      <c r="D18" s="331" t="s">
        <v>20</v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166" t="s">
        <v>16</v>
      </c>
      <c r="Y18" s="36">
        <v>30</v>
      </c>
      <c r="Z18" s="271"/>
      <c r="AA18" s="37">
        <v>180.92500000000001</v>
      </c>
      <c r="AB18" s="22">
        <f>TRUNC(AA18*Y18,2)</f>
        <v>5427.75</v>
      </c>
    </row>
    <row r="19" spans="1:28">
      <c r="A19" s="12"/>
      <c r="B19" s="165"/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14" t="s">
        <v>7</v>
      </c>
      <c r="Z19" s="273"/>
      <c r="AA19" s="99"/>
      <c r="AB19" s="25">
        <f>TRUNC(SUM(AB15:AB18),2)</f>
        <v>8822.65</v>
      </c>
    </row>
    <row r="20" spans="1:28" ht="15.75">
      <c r="A20" s="139" t="s">
        <v>208</v>
      </c>
      <c r="B20" s="140"/>
      <c r="C20" s="140"/>
      <c r="D20" s="140"/>
      <c r="E20" s="140"/>
      <c r="F20" s="140"/>
      <c r="G20" s="140"/>
      <c r="H20" s="140"/>
      <c r="I20" s="140" t="s">
        <v>165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32"/>
      <c r="Y20" s="133"/>
      <c r="Z20" s="276"/>
      <c r="AA20" s="134"/>
      <c r="AB20" s="135"/>
    </row>
    <row r="21" spans="1:28" ht="26.25" customHeight="1">
      <c r="A21" s="12" t="s">
        <v>209</v>
      </c>
      <c r="B21" s="165"/>
      <c r="C21" s="165" t="s">
        <v>166</v>
      </c>
      <c r="D21" s="337" t="s">
        <v>167</v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28" t="s">
        <v>16</v>
      </c>
      <c r="Y21" s="90">
        <v>43.37</v>
      </c>
      <c r="Z21" s="277"/>
      <c r="AA21" s="102">
        <v>26.824999999999999</v>
      </c>
      <c r="AB21" s="136">
        <f>TRUNC(AA21*Y21,2)</f>
        <v>1163.4000000000001</v>
      </c>
    </row>
    <row r="22" spans="1:28" ht="30" customHeight="1">
      <c r="A22" s="12" t="s">
        <v>210</v>
      </c>
      <c r="B22" s="165"/>
      <c r="C22" s="165" t="s">
        <v>168</v>
      </c>
      <c r="D22" s="337" t="s">
        <v>169</v>
      </c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28" t="s">
        <v>16</v>
      </c>
      <c r="Y22" s="90">
        <v>43.37</v>
      </c>
      <c r="Z22" s="277"/>
      <c r="AA22" s="102">
        <v>31</v>
      </c>
      <c r="AB22" s="136">
        <f>TRUNC(AA22*Y22,2)</f>
        <v>1344.47</v>
      </c>
    </row>
    <row r="23" spans="1:28" ht="14.25" customHeight="1">
      <c r="A23" s="12"/>
      <c r="B23" s="165"/>
      <c r="C23" s="165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28"/>
      <c r="Y23" s="114" t="s">
        <v>7</v>
      </c>
      <c r="Z23" s="273"/>
      <c r="AA23" s="102"/>
      <c r="AB23" s="198">
        <f>TRUNC(SUM(AB21:AB22),2)</f>
        <v>2507.87</v>
      </c>
    </row>
    <row r="24" spans="1:28">
      <c r="A24" s="12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18"/>
      <c r="Z24" s="275"/>
      <c r="AA24" s="103"/>
      <c r="AB24" s="24"/>
    </row>
    <row r="25" spans="1:28">
      <c r="A25" s="138" t="s">
        <v>211</v>
      </c>
      <c r="B25" s="141"/>
      <c r="C25" s="165"/>
      <c r="D25" s="165"/>
      <c r="E25" s="165"/>
      <c r="F25" s="165"/>
      <c r="G25" s="165"/>
      <c r="H25" s="165"/>
      <c r="I25" s="129" t="s">
        <v>21</v>
      </c>
      <c r="J25" s="218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15"/>
      <c r="Z25" s="274"/>
      <c r="AA25" s="99"/>
      <c r="AB25" s="14"/>
    </row>
    <row r="26" spans="1:28">
      <c r="A26" s="12" t="s">
        <v>212</v>
      </c>
      <c r="B26" s="165"/>
      <c r="C26" s="166" t="s">
        <v>23</v>
      </c>
      <c r="D26" s="165" t="s">
        <v>24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6" t="s">
        <v>10</v>
      </c>
      <c r="Y26" s="36">
        <v>5.88</v>
      </c>
      <c r="Z26" s="271"/>
      <c r="AA26" s="37">
        <v>289.52699999999999</v>
      </c>
      <c r="AB26" s="22">
        <f>TRUNC(AA26*Y26,2)</f>
        <v>1702.41</v>
      </c>
    </row>
    <row r="27" spans="1:28">
      <c r="A27" s="12" t="s">
        <v>213</v>
      </c>
      <c r="B27" s="165"/>
      <c r="C27" s="166">
        <v>68054</v>
      </c>
      <c r="D27" s="370" t="s">
        <v>161</v>
      </c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166" t="s">
        <v>10</v>
      </c>
      <c r="Y27" s="36">
        <v>13.75</v>
      </c>
      <c r="Z27" s="271"/>
      <c r="AA27" s="37">
        <v>218.01300000000001</v>
      </c>
      <c r="AB27" s="22">
        <f>TRUNC(AA27*Y27,2)</f>
        <v>2997.67</v>
      </c>
    </row>
    <row r="28" spans="1:28">
      <c r="A28" s="12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14" t="s">
        <v>7</v>
      </c>
      <c r="Z28" s="273"/>
      <c r="AA28" s="99"/>
      <c r="AB28" s="25">
        <f>TRUNC(SUM(AB26:AB27),2)</f>
        <v>4700.08</v>
      </c>
    </row>
    <row r="29" spans="1:28">
      <c r="A29" s="138" t="s">
        <v>214</v>
      </c>
      <c r="B29" s="141"/>
      <c r="C29" s="165"/>
      <c r="D29" s="165"/>
      <c r="E29" s="165"/>
      <c r="F29" s="165"/>
      <c r="G29" s="165"/>
      <c r="H29" s="165"/>
      <c r="I29" s="129" t="s">
        <v>25</v>
      </c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15"/>
      <c r="Z29" s="274"/>
      <c r="AA29" s="99"/>
      <c r="AB29" s="14"/>
    </row>
    <row r="30" spans="1:28">
      <c r="A30" s="12" t="s">
        <v>215</v>
      </c>
      <c r="B30" s="165"/>
      <c r="C30" s="23">
        <v>87265</v>
      </c>
      <c r="D30" s="165" t="s">
        <v>26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21"/>
      <c r="Y30" s="118"/>
      <c r="Z30" s="275"/>
      <c r="AA30" s="103"/>
      <c r="AB30" s="24"/>
    </row>
    <row r="31" spans="1:28">
      <c r="A31" s="12"/>
      <c r="B31" s="165"/>
      <c r="C31" s="21"/>
      <c r="D31" s="165" t="s">
        <v>27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21"/>
      <c r="Y31" s="118"/>
      <c r="Z31" s="275"/>
      <c r="AA31" s="99"/>
      <c r="AB31" s="14"/>
    </row>
    <row r="32" spans="1:28">
      <c r="A32" s="12"/>
      <c r="B32" s="165"/>
      <c r="C32" s="165"/>
      <c r="D32" s="165" t="s">
        <v>28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6" t="s">
        <v>10</v>
      </c>
      <c r="Y32" s="36">
        <v>519.16999999999996</v>
      </c>
      <c r="Z32" s="271"/>
      <c r="AA32" s="37">
        <v>52.11251</v>
      </c>
      <c r="AB32" s="22">
        <f>TRUNC(AA32*Y32,2)</f>
        <v>27055.25</v>
      </c>
    </row>
    <row r="33" spans="1:28" ht="30.75" customHeight="1">
      <c r="A33" s="12" t="s">
        <v>216</v>
      </c>
      <c r="B33" s="165"/>
      <c r="C33" s="23">
        <v>87879</v>
      </c>
      <c r="D33" s="337" t="s">
        <v>89</v>
      </c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166" t="s">
        <v>10</v>
      </c>
      <c r="Y33" s="36">
        <v>1009.38</v>
      </c>
      <c r="Z33" s="271"/>
      <c r="AA33" s="37">
        <v>2.95</v>
      </c>
      <c r="AB33" s="22">
        <f>TRUNC(AA33*Y33,2)</f>
        <v>2977.67</v>
      </c>
    </row>
    <row r="34" spans="1:28" ht="30.75" customHeight="1">
      <c r="A34" s="12" t="s">
        <v>217</v>
      </c>
      <c r="B34" s="165"/>
      <c r="C34" s="23">
        <v>87529</v>
      </c>
      <c r="D34" s="336" t="s">
        <v>29</v>
      </c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166" t="s">
        <v>10</v>
      </c>
      <c r="Y34" s="36">
        <v>1009.38</v>
      </c>
      <c r="Z34" s="271"/>
      <c r="AA34" s="37">
        <v>25.662500000000001</v>
      </c>
      <c r="AB34" s="22">
        <f>TRUNC(AA34*Y34,2)</f>
        <v>25903.21</v>
      </c>
    </row>
    <row r="35" spans="1:28" ht="15.75" thickBot="1">
      <c r="A35" s="204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6" t="s">
        <v>30</v>
      </c>
      <c r="Z35" s="278"/>
      <c r="AA35" s="207"/>
      <c r="AB35" s="208">
        <f>TRUNC(SUM(AB32:AB34),2)</f>
        <v>55936.13</v>
      </c>
    </row>
    <row r="36" spans="1:28" ht="18.75" customHeight="1">
      <c r="A36" s="138" t="s">
        <v>218</v>
      </c>
      <c r="B36" s="141"/>
      <c r="C36" s="165"/>
      <c r="D36" s="165"/>
      <c r="E36" s="165"/>
      <c r="F36" s="165"/>
      <c r="G36" s="165"/>
      <c r="H36" s="165"/>
      <c r="I36" s="165"/>
      <c r="J36" s="129" t="s">
        <v>31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15"/>
      <c r="Z36" s="274"/>
      <c r="AA36" s="99"/>
      <c r="AB36" s="14"/>
    </row>
    <row r="37" spans="1:28" ht="14.25" customHeight="1">
      <c r="A37" s="12" t="s">
        <v>219</v>
      </c>
      <c r="B37" s="165"/>
      <c r="C37" s="166" t="s">
        <v>32</v>
      </c>
      <c r="D37" s="337" t="s">
        <v>90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166" t="s">
        <v>10</v>
      </c>
      <c r="Y37" s="36">
        <v>72.430000000000007</v>
      </c>
      <c r="Z37" s="271"/>
      <c r="AA37" s="37">
        <v>32.424999999999997</v>
      </c>
      <c r="AB37" s="22">
        <f>TRUNC(AA37*Y37,2)</f>
        <v>2348.54</v>
      </c>
    </row>
    <row r="38" spans="1:28" ht="14.25" customHeight="1">
      <c r="A38" s="12" t="s">
        <v>220</v>
      </c>
      <c r="B38" s="165"/>
      <c r="C38" s="166">
        <v>84191</v>
      </c>
      <c r="D38" s="337" t="s">
        <v>170</v>
      </c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166" t="s">
        <v>10</v>
      </c>
      <c r="Y38" s="36">
        <v>43.37</v>
      </c>
      <c r="Z38" s="271"/>
      <c r="AA38" s="37">
        <v>81.424999999999997</v>
      </c>
      <c r="AB38" s="22">
        <f>TRUNC(AA38*Y38,2)</f>
        <v>3531.4</v>
      </c>
    </row>
    <row r="39" spans="1:28" ht="14.25" customHeight="1">
      <c r="A39" s="33" t="s">
        <v>221</v>
      </c>
      <c r="B39" s="34"/>
      <c r="C39" s="173" t="s">
        <v>311</v>
      </c>
      <c r="D39" s="389" t="s">
        <v>171</v>
      </c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173" t="s">
        <v>36</v>
      </c>
      <c r="Y39" s="188">
        <v>16.13</v>
      </c>
      <c r="Z39" s="271"/>
      <c r="AA39" s="189">
        <v>18.25</v>
      </c>
      <c r="AB39" s="190">
        <f>TRUNC(AA39*Y39,2)</f>
        <v>294.37</v>
      </c>
    </row>
    <row r="40" spans="1:28" ht="29.25" customHeight="1">
      <c r="A40" s="12" t="s">
        <v>222</v>
      </c>
      <c r="B40" s="165"/>
      <c r="C40" s="23">
        <v>87249</v>
      </c>
      <c r="D40" s="336" t="s">
        <v>91</v>
      </c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28" t="s">
        <v>10</v>
      </c>
      <c r="Y40" s="90">
        <v>29.06</v>
      </c>
      <c r="Z40" s="277"/>
      <c r="AA40" s="102">
        <v>43.924999999999997</v>
      </c>
      <c r="AB40" s="136">
        <f>TRUNC(AA40*Y40,2)</f>
        <v>1276.46</v>
      </c>
    </row>
    <row r="41" spans="1:28">
      <c r="A41" s="12"/>
      <c r="B41" s="165"/>
      <c r="C41" s="165"/>
      <c r="D41" s="166"/>
      <c r="E41" s="166"/>
      <c r="F41" s="165"/>
      <c r="G41" s="166"/>
      <c r="H41" s="166"/>
      <c r="I41" s="165"/>
      <c r="J41" s="166"/>
      <c r="K41" s="166"/>
      <c r="L41" s="165"/>
      <c r="M41" s="165"/>
      <c r="N41" s="166"/>
      <c r="O41" s="165"/>
      <c r="P41" s="166"/>
      <c r="Q41" s="166"/>
      <c r="R41" s="165"/>
      <c r="S41" s="165"/>
      <c r="T41" s="166"/>
      <c r="U41" s="23"/>
      <c r="V41" s="166"/>
      <c r="W41" s="165"/>
      <c r="X41" s="21"/>
      <c r="Y41" s="114" t="s">
        <v>7</v>
      </c>
      <c r="Z41" s="273"/>
      <c r="AA41" s="99"/>
      <c r="AB41" s="25">
        <f>TRUNC(SUM(AB37:AB40),2)</f>
        <v>7450.77</v>
      </c>
    </row>
    <row r="42" spans="1:28">
      <c r="A42" s="12"/>
      <c r="B42" s="165"/>
      <c r="C42" s="21"/>
      <c r="D42" s="166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21"/>
      <c r="Y42" s="118"/>
      <c r="Z42" s="275"/>
      <c r="AA42" s="103"/>
      <c r="AB42" s="24"/>
    </row>
    <row r="43" spans="1:28">
      <c r="A43" s="138" t="s">
        <v>223</v>
      </c>
      <c r="B43" s="141"/>
      <c r="C43" s="165"/>
      <c r="D43" s="165"/>
      <c r="E43" s="165"/>
      <c r="F43" s="165"/>
      <c r="G43" s="165"/>
      <c r="H43" s="165"/>
      <c r="I43" s="165"/>
      <c r="J43" s="129" t="s">
        <v>33</v>
      </c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15"/>
      <c r="Z43" s="274"/>
      <c r="AA43" s="99"/>
      <c r="AB43" s="14"/>
    </row>
    <row r="44" spans="1:28" ht="30.75" customHeight="1">
      <c r="A44" s="12" t="s">
        <v>224</v>
      </c>
      <c r="B44" s="165"/>
      <c r="C44" s="23">
        <v>72119</v>
      </c>
      <c r="D44" s="336" t="s">
        <v>92</v>
      </c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166" t="s">
        <v>10</v>
      </c>
      <c r="Y44" s="36">
        <v>16.05</v>
      </c>
      <c r="Z44" s="271"/>
      <c r="AA44" s="37">
        <v>236.46250000000001</v>
      </c>
      <c r="AB44" s="22">
        <f>TRUNC(AA44*Y44,2)</f>
        <v>3795.22</v>
      </c>
    </row>
    <row r="45" spans="1:28">
      <c r="A45" s="12" t="s">
        <v>225</v>
      </c>
      <c r="B45" s="165"/>
      <c r="C45" s="166" t="s">
        <v>34</v>
      </c>
      <c r="D45" s="165" t="s">
        <v>93</v>
      </c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6" t="s">
        <v>10</v>
      </c>
      <c r="Y45" s="36">
        <v>60.06</v>
      </c>
      <c r="Z45" s="271"/>
      <c r="AA45" s="36">
        <v>1797.9501</v>
      </c>
      <c r="AB45" s="22">
        <f>TRUNC(AA45*Y45,2)</f>
        <v>107984.88</v>
      </c>
    </row>
    <row r="46" spans="1:28" ht="35.25" customHeight="1">
      <c r="A46" s="12" t="s">
        <v>226</v>
      </c>
      <c r="B46" s="165"/>
      <c r="C46" s="166" t="s">
        <v>35</v>
      </c>
      <c r="D46" s="336" t="s">
        <v>94</v>
      </c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166" t="s">
        <v>36</v>
      </c>
      <c r="Y46" s="36">
        <v>220.5</v>
      </c>
      <c r="Z46" s="271"/>
      <c r="AA46" s="37">
        <v>57.325000000000003</v>
      </c>
      <c r="AB46" s="22">
        <f>TRUNC(AA46*Y46,2)</f>
        <v>12640.16</v>
      </c>
    </row>
    <row r="47" spans="1:28">
      <c r="A47" s="12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14" t="s">
        <v>30</v>
      </c>
      <c r="Z47" s="273"/>
      <c r="AA47" s="99"/>
      <c r="AB47" s="25">
        <f>TRUNC(SUM(AB44:AB46),2)</f>
        <v>124420.26</v>
      </c>
    </row>
    <row r="48" spans="1:28">
      <c r="A48" s="138" t="s">
        <v>227</v>
      </c>
      <c r="B48" s="141"/>
      <c r="C48" s="165"/>
      <c r="D48" s="165"/>
      <c r="E48" s="165"/>
      <c r="F48" s="165"/>
      <c r="G48" s="165"/>
      <c r="H48" s="165"/>
      <c r="I48" s="165"/>
      <c r="J48" s="129" t="s">
        <v>37</v>
      </c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15"/>
      <c r="Z48" s="274"/>
      <c r="AA48" s="99"/>
      <c r="AB48" s="14"/>
    </row>
    <row r="49" spans="1:30" ht="14.25" customHeight="1">
      <c r="A49" s="12" t="s">
        <v>228</v>
      </c>
      <c r="B49" s="165"/>
      <c r="C49" s="23">
        <v>88497</v>
      </c>
      <c r="D49" s="335" t="s">
        <v>95</v>
      </c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166" t="s">
        <v>10</v>
      </c>
      <c r="Y49" s="38">
        <v>5468.96</v>
      </c>
      <c r="Z49" s="279"/>
      <c r="AA49" s="37">
        <v>10.8375</v>
      </c>
      <c r="AB49" s="22">
        <f>TRUNC(AA49*Y49,2)</f>
        <v>59269.85</v>
      </c>
    </row>
    <row r="50" spans="1:30" ht="27.75" customHeight="1">
      <c r="A50" s="12" t="s">
        <v>229</v>
      </c>
      <c r="B50" s="165"/>
      <c r="C50" s="166" t="s">
        <v>151</v>
      </c>
      <c r="D50" s="368" t="s">
        <v>150</v>
      </c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166" t="s">
        <v>10</v>
      </c>
      <c r="Y50" s="36">
        <v>378.08</v>
      </c>
      <c r="Z50" s="271"/>
      <c r="AA50" s="37">
        <v>16.237500000000001</v>
      </c>
      <c r="AB50" s="22">
        <f>TRUNC(AA50*Y50,2)</f>
        <v>6139.07</v>
      </c>
    </row>
    <row r="51" spans="1:30">
      <c r="A51" s="12" t="s">
        <v>230</v>
      </c>
      <c r="B51" s="165"/>
      <c r="C51" s="166" t="s">
        <v>38</v>
      </c>
      <c r="D51" s="335" t="s">
        <v>96</v>
      </c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166" t="s">
        <v>10</v>
      </c>
      <c r="Y51" s="36">
        <v>150</v>
      </c>
      <c r="Z51" s="271"/>
      <c r="AA51" s="37">
        <v>53.21255</v>
      </c>
      <c r="AB51" s="22">
        <f>TRUNC(AA51*Y51,2)</f>
        <v>7981.88</v>
      </c>
    </row>
    <row r="52" spans="1:30">
      <c r="A52" s="12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14" t="s">
        <v>30</v>
      </c>
      <c r="Z52" s="273"/>
      <c r="AA52" s="99"/>
      <c r="AB52" s="25">
        <f>TRUNC(SUM(AB49:AB51),2)</f>
        <v>73390.8</v>
      </c>
    </row>
    <row r="53" spans="1:30">
      <c r="A53" s="138" t="s">
        <v>231</v>
      </c>
      <c r="B53" s="141"/>
      <c r="C53" s="165"/>
      <c r="D53" s="165"/>
      <c r="E53" s="165"/>
      <c r="F53" s="165"/>
      <c r="G53" s="165" t="s">
        <v>39</v>
      </c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15"/>
      <c r="Z53" s="274"/>
      <c r="AA53" s="99"/>
      <c r="AB53" s="14"/>
    </row>
    <row r="54" spans="1:30" ht="29.25" customHeight="1">
      <c r="A54" s="12" t="s">
        <v>232</v>
      </c>
      <c r="B54" s="165"/>
      <c r="C54" s="166" t="s">
        <v>40</v>
      </c>
      <c r="D54" s="336" t="s">
        <v>97</v>
      </c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166" t="s">
        <v>41</v>
      </c>
      <c r="Y54" s="36">
        <v>1023.02</v>
      </c>
      <c r="Z54" s="271"/>
      <c r="AA54" s="37">
        <v>3.1625000000000001</v>
      </c>
      <c r="AB54" s="22">
        <f t="shared" ref="AB54:AB69" si="0">TRUNC(AA54*Y54,2)</f>
        <v>3235.3</v>
      </c>
      <c r="AD54" s="76"/>
    </row>
    <row r="55" spans="1:30" ht="56.25" customHeight="1">
      <c r="A55" s="12" t="s">
        <v>233</v>
      </c>
      <c r="B55" s="165"/>
      <c r="C55" s="23" t="s">
        <v>126</v>
      </c>
      <c r="D55" s="340" t="s">
        <v>127</v>
      </c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28" t="s">
        <v>22</v>
      </c>
      <c r="Y55" s="41">
        <v>1</v>
      </c>
      <c r="Z55" s="280"/>
      <c r="AA55" s="102">
        <v>893.24</v>
      </c>
      <c r="AB55" s="136">
        <f t="shared" si="0"/>
        <v>893.24</v>
      </c>
    </row>
    <row r="56" spans="1:30" ht="56.25" customHeight="1">
      <c r="A56" s="12" t="s">
        <v>234</v>
      </c>
      <c r="B56" s="165"/>
      <c r="C56" s="23" t="s">
        <v>124</v>
      </c>
      <c r="D56" s="340" t="s">
        <v>125</v>
      </c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28" t="s">
        <v>22</v>
      </c>
      <c r="Y56" s="41">
        <v>1</v>
      </c>
      <c r="Z56" s="280"/>
      <c r="AA56" s="102">
        <v>830.84</v>
      </c>
      <c r="AB56" s="136">
        <f t="shared" si="0"/>
        <v>830.84</v>
      </c>
    </row>
    <row r="57" spans="1:30" ht="55.5" customHeight="1">
      <c r="A57" s="12" t="s">
        <v>235</v>
      </c>
      <c r="B57" s="165"/>
      <c r="C57" s="23" t="s">
        <v>122</v>
      </c>
      <c r="D57" s="340" t="s">
        <v>123</v>
      </c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28" t="s">
        <v>22</v>
      </c>
      <c r="Y57" s="41">
        <v>1</v>
      </c>
      <c r="Z57" s="280"/>
      <c r="AA57" s="102">
        <v>555.42999999999995</v>
      </c>
      <c r="AB57" s="136">
        <f t="shared" si="0"/>
        <v>555.42999999999995</v>
      </c>
    </row>
    <row r="58" spans="1:30" ht="40.5" customHeight="1">
      <c r="A58" s="12" t="s">
        <v>236</v>
      </c>
      <c r="B58" s="165"/>
      <c r="C58" s="23" t="s">
        <v>129</v>
      </c>
      <c r="D58" s="340" t="s">
        <v>128</v>
      </c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28" t="s">
        <v>22</v>
      </c>
      <c r="Y58" s="41">
        <v>12</v>
      </c>
      <c r="Z58" s="280"/>
      <c r="AA58" s="102">
        <v>103.425</v>
      </c>
      <c r="AB58" s="136">
        <f t="shared" si="0"/>
        <v>1241.0999999999999</v>
      </c>
    </row>
    <row r="59" spans="1:30" ht="41.25" customHeight="1">
      <c r="A59" s="12" t="s">
        <v>237</v>
      </c>
      <c r="B59" s="165"/>
      <c r="C59" s="23" t="s">
        <v>130</v>
      </c>
      <c r="D59" s="340" t="s">
        <v>131</v>
      </c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28" t="s">
        <v>22</v>
      </c>
      <c r="Y59" s="41">
        <v>6</v>
      </c>
      <c r="Z59" s="280"/>
      <c r="AA59" s="102">
        <v>295.82600000000002</v>
      </c>
      <c r="AB59" s="136">
        <f t="shared" si="0"/>
        <v>1774.95</v>
      </c>
    </row>
    <row r="60" spans="1:30" ht="40.5" customHeight="1" thickBot="1">
      <c r="A60" s="204" t="s">
        <v>238</v>
      </c>
      <c r="B60" s="205"/>
      <c r="C60" s="209" t="s">
        <v>46</v>
      </c>
      <c r="D60" s="376" t="s">
        <v>134</v>
      </c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210" t="s">
        <v>22</v>
      </c>
      <c r="Y60" s="211">
        <v>35</v>
      </c>
      <c r="Z60" s="281"/>
      <c r="AA60" s="212">
        <v>11.812799999999999</v>
      </c>
      <c r="AB60" s="213">
        <f t="shared" si="0"/>
        <v>413.44</v>
      </c>
    </row>
    <row r="61" spans="1:30" ht="40.5" customHeight="1">
      <c r="A61" s="12" t="s">
        <v>239</v>
      </c>
      <c r="B61" s="165"/>
      <c r="C61" s="23" t="s">
        <v>132</v>
      </c>
      <c r="D61" s="340" t="s">
        <v>133</v>
      </c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28" t="s">
        <v>22</v>
      </c>
      <c r="Y61" s="41">
        <v>34</v>
      </c>
      <c r="Z61" s="280"/>
      <c r="AA61" s="102">
        <v>54.174999999999997</v>
      </c>
      <c r="AB61" s="136">
        <f t="shared" si="0"/>
        <v>1841.95</v>
      </c>
    </row>
    <row r="62" spans="1:30" ht="31.5" customHeight="1">
      <c r="A62" s="12" t="s">
        <v>240</v>
      </c>
      <c r="B62" s="165"/>
      <c r="C62" s="166" t="s">
        <v>42</v>
      </c>
      <c r="D62" s="336" t="s">
        <v>98</v>
      </c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166" t="s">
        <v>41</v>
      </c>
      <c r="Y62" s="36">
        <v>2251.42</v>
      </c>
      <c r="Z62" s="271"/>
      <c r="AA62" s="37">
        <v>4.6124999999999998</v>
      </c>
      <c r="AB62" s="22">
        <f t="shared" si="0"/>
        <v>10384.67</v>
      </c>
    </row>
    <row r="63" spans="1:30" ht="30.75" customHeight="1">
      <c r="A63" s="12" t="s">
        <v>241</v>
      </c>
      <c r="B63" s="165"/>
      <c r="C63" s="166" t="s">
        <v>43</v>
      </c>
      <c r="D63" s="336" t="s">
        <v>99</v>
      </c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166" t="s">
        <v>41</v>
      </c>
      <c r="Y63" s="36">
        <v>609</v>
      </c>
      <c r="Z63" s="271"/>
      <c r="AA63" s="37">
        <v>6.2125000000000004</v>
      </c>
      <c r="AB63" s="22">
        <f t="shared" si="0"/>
        <v>3783.41</v>
      </c>
    </row>
    <row r="64" spans="1:30" ht="30" customHeight="1">
      <c r="A64" s="12" t="s">
        <v>242</v>
      </c>
      <c r="B64" s="165"/>
      <c r="C64" s="166" t="s">
        <v>44</v>
      </c>
      <c r="D64" s="336" t="s">
        <v>100</v>
      </c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166" t="s">
        <v>41</v>
      </c>
      <c r="Y64" s="36">
        <v>612</v>
      </c>
      <c r="Z64" s="271"/>
      <c r="AA64" s="37">
        <v>9.5</v>
      </c>
      <c r="AB64" s="22">
        <f t="shared" si="0"/>
        <v>5814</v>
      </c>
    </row>
    <row r="65" spans="1:28" ht="33" customHeight="1">
      <c r="A65" s="12" t="s">
        <v>243</v>
      </c>
      <c r="B65" s="165"/>
      <c r="C65" s="166" t="s">
        <v>45</v>
      </c>
      <c r="D65" s="336" t="s">
        <v>101</v>
      </c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166" t="s">
        <v>41</v>
      </c>
      <c r="Y65" s="36">
        <v>593</v>
      </c>
      <c r="Z65" s="271"/>
      <c r="AA65" s="37">
        <v>10.9125</v>
      </c>
      <c r="AB65" s="22">
        <f t="shared" si="0"/>
        <v>6471.11</v>
      </c>
    </row>
    <row r="66" spans="1:28" ht="14.25" customHeight="1">
      <c r="A66" s="12" t="s">
        <v>244</v>
      </c>
      <c r="B66" s="165"/>
      <c r="C66" s="23">
        <v>72335</v>
      </c>
      <c r="D66" s="336" t="s">
        <v>102</v>
      </c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166" t="s">
        <v>12</v>
      </c>
      <c r="Y66" s="36">
        <v>135</v>
      </c>
      <c r="Z66" s="271"/>
      <c r="AA66" s="37">
        <v>3.1250499999999999</v>
      </c>
      <c r="AB66" s="22">
        <f t="shared" si="0"/>
        <v>421.88</v>
      </c>
    </row>
    <row r="67" spans="1:28" ht="31.5" customHeight="1">
      <c r="A67" s="12" t="s">
        <v>245</v>
      </c>
      <c r="B67" s="165"/>
      <c r="C67" s="23">
        <v>83540</v>
      </c>
      <c r="D67" s="336" t="s">
        <v>103</v>
      </c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166" t="s">
        <v>12</v>
      </c>
      <c r="Y67" s="36">
        <v>40</v>
      </c>
      <c r="Z67" s="271"/>
      <c r="AA67" s="37">
        <v>12.112500000000001</v>
      </c>
      <c r="AB67" s="22">
        <f t="shared" si="0"/>
        <v>484.5</v>
      </c>
    </row>
    <row r="68" spans="1:28" ht="30" customHeight="1">
      <c r="A68" s="12" t="s">
        <v>246</v>
      </c>
      <c r="B68" s="165"/>
      <c r="C68" s="23">
        <v>83466</v>
      </c>
      <c r="D68" s="339" t="s">
        <v>104</v>
      </c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166" t="s">
        <v>12</v>
      </c>
      <c r="Y68" s="36">
        <v>10</v>
      </c>
      <c r="Z68" s="271"/>
      <c r="AA68" s="37">
        <v>22.1</v>
      </c>
      <c r="AB68" s="22">
        <f t="shared" si="0"/>
        <v>221</v>
      </c>
    </row>
    <row r="69" spans="1:28" ht="30.75" customHeight="1">
      <c r="A69" s="12" t="s">
        <v>247</v>
      </c>
      <c r="B69" s="165"/>
      <c r="C69" s="23">
        <v>72934</v>
      </c>
      <c r="D69" s="337" t="s">
        <v>105</v>
      </c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166" t="s">
        <v>41</v>
      </c>
      <c r="Y69" s="36">
        <v>600</v>
      </c>
      <c r="Z69" s="271"/>
      <c r="AA69" s="37">
        <v>5.625</v>
      </c>
      <c r="AB69" s="22">
        <f t="shared" si="0"/>
        <v>3375</v>
      </c>
    </row>
    <row r="70" spans="1:28">
      <c r="A70" s="12" t="s">
        <v>248</v>
      </c>
      <c r="B70" s="165"/>
      <c r="C70" s="166" t="s">
        <v>48</v>
      </c>
      <c r="D70" s="165" t="s">
        <v>47</v>
      </c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15"/>
      <c r="Z70" s="274"/>
      <c r="AA70" s="99"/>
      <c r="AB70" s="22"/>
    </row>
    <row r="71" spans="1:28">
      <c r="A71" s="12"/>
      <c r="B71" s="165"/>
      <c r="C71" s="21"/>
      <c r="D71" s="165" t="s">
        <v>49</v>
      </c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21"/>
      <c r="Y71" s="118"/>
      <c r="Z71" s="275"/>
      <c r="AA71" s="103"/>
      <c r="AB71" s="22"/>
    </row>
    <row r="72" spans="1:28">
      <c r="A72" s="12"/>
      <c r="B72" s="165"/>
      <c r="C72" s="165"/>
      <c r="D72" s="166" t="s">
        <v>50</v>
      </c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6" t="s">
        <v>22</v>
      </c>
      <c r="Y72" s="36">
        <v>40</v>
      </c>
      <c r="Z72" s="271"/>
      <c r="AA72" s="37">
        <v>51.212499999999999</v>
      </c>
      <c r="AB72" s="22">
        <f>TRUNC(AA72*Y72,2)</f>
        <v>2048.5</v>
      </c>
    </row>
    <row r="73" spans="1:28">
      <c r="A73" s="12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14" t="s">
        <v>30</v>
      </c>
      <c r="Z73" s="273"/>
      <c r="AA73" s="99"/>
      <c r="AB73" s="25">
        <f>TRUNC(SUM(AB54:AB72),2)</f>
        <v>43790.32</v>
      </c>
    </row>
    <row r="74" spans="1:28">
      <c r="A74" s="138" t="s">
        <v>249</v>
      </c>
      <c r="B74" s="141"/>
      <c r="C74" s="165"/>
      <c r="D74" s="165"/>
      <c r="E74" s="165"/>
      <c r="F74" s="165"/>
      <c r="G74" s="165"/>
      <c r="H74" s="165" t="s">
        <v>51</v>
      </c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15"/>
      <c r="Z74" s="274"/>
      <c r="AA74" s="99"/>
      <c r="AB74" s="14"/>
    </row>
    <row r="75" spans="1:28" ht="31.5" customHeight="1">
      <c r="A75" s="12" t="s">
        <v>250</v>
      </c>
      <c r="B75" s="165"/>
      <c r="C75" s="23">
        <v>86889</v>
      </c>
      <c r="D75" s="337" t="s">
        <v>106</v>
      </c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166" t="s">
        <v>41</v>
      </c>
      <c r="Y75" s="36">
        <v>21.29</v>
      </c>
      <c r="Z75" s="271"/>
      <c r="AA75" s="37">
        <v>329.1875</v>
      </c>
      <c r="AB75" s="22">
        <f t="shared" ref="AB75:AB82" si="1">TRUNC(AA75*Y75,2)</f>
        <v>7008.4</v>
      </c>
    </row>
    <row r="76" spans="1:28" ht="14.25" customHeight="1">
      <c r="A76" s="12" t="s">
        <v>251</v>
      </c>
      <c r="B76" s="165"/>
      <c r="C76" s="23">
        <v>9535</v>
      </c>
      <c r="D76" s="370" t="s">
        <v>152</v>
      </c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166" t="s">
        <v>22</v>
      </c>
      <c r="Y76" s="36">
        <v>26</v>
      </c>
      <c r="Z76" s="271"/>
      <c r="AA76" s="37">
        <v>62.438000000000002</v>
      </c>
      <c r="AB76" s="22">
        <f t="shared" si="1"/>
        <v>1623.38</v>
      </c>
    </row>
    <row r="77" spans="1:28" ht="14.25" customHeight="1">
      <c r="A77" s="12" t="s">
        <v>252</v>
      </c>
      <c r="B77" s="165"/>
      <c r="C77" s="23" t="s">
        <v>154</v>
      </c>
      <c r="D77" s="370" t="s">
        <v>153</v>
      </c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166" t="s">
        <v>22</v>
      </c>
      <c r="Y77" s="36">
        <v>4</v>
      </c>
      <c r="Z77" s="271"/>
      <c r="AA77" s="37">
        <v>102.9</v>
      </c>
      <c r="AB77" s="22">
        <f t="shared" si="1"/>
        <v>411.6</v>
      </c>
    </row>
    <row r="78" spans="1:28" ht="13.5" customHeight="1">
      <c r="A78" s="12" t="s">
        <v>253</v>
      </c>
      <c r="B78" s="165"/>
      <c r="C78" s="23" t="s">
        <v>156</v>
      </c>
      <c r="D78" s="370" t="s">
        <v>155</v>
      </c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166" t="s">
        <v>22</v>
      </c>
      <c r="Y78" s="36">
        <v>26</v>
      </c>
      <c r="Z78" s="271"/>
      <c r="AA78" s="37">
        <v>39.700000000000003</v>
      </c>
      <c r="AB78" s="22">
        <f t="shared" si="1"/>
        <v>1032.2</v>
      </c>
    </row>
    <row r="79" spans="1:28" ht="30.75" customHeight="1">
      <c r="A79" s="12" t="s">
        <v>254</v>
      </c>
      <c r="B79" s="165"/>
      <c r="C79" s="23">
        <v>86889</v>
      </c>
      <c r="D79" s="337" t="s">
        <v>107</v>
      </c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166" t="s">
        <v>41</v>
      </c>
      <c r="Y79" s="36">
        <v>12.3</v>
      </c>
      <c r="Z79" s="271"/>
      <c r="AA79" s="37">
        <v>329.18799999999999</v>
      </c>
      <c r="AB79" s="22">
        <f t="shared" si="1"/>
        <v>4049.01</v>
      </c>
    </row>
    <row r="80" spans="1:28" ht="31.5" customHeight="1">
      <c r="A80" s="12" t="s">
        <v>255</v>
      </c>
      <c r="B80" s="165"/>
      <c r="C80" s="23">
        <v>86889</v>
      </c>
      <c r="D80" s="337" t="s">
        <v>108</v>
      </c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166" t="s">
        <v>41</v>
      </c>
      <c r="Y80" s="36">
        <v>5.23</v>
      </c>
      <c r="Z80" s="271"/>
      <c r="AA80" s="37">
        <v>329.18900000000002</v>
      </c>
      <c r="AB80" s="22">
        <f t="shared" si="1"/>
        <v>1721.65</v>
      </c>
    </row>
    <row r="81" spans="1:28" ht="32.25" customHeight="1">
      <c r="A81" s="12" t="s">
        <v>256</v>
      </c>
      <c r="B81" s="165"/>
      <c r="C81" s="166" t="s">
        <v>52</v>
      </c>
      <c r="D81" s="337" t="s">
        <v>109</v>
      </c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166" t="s">
        <v>36</v>
      </c>
      <c r="Y81" s="36">
        <v>250</v>
      </c>
      <c r="Z81" s="271"/>
      <c r="AA81" s="37">
        <v>18.55</v>
      </c>
      <c r="AB81" s="22">
        <f t="shared" si="1"/>
        <v>4637.5</v>
      </c>
    </row>
    <row r="82" spans="1:28" ht="30" customHeight="1">
      <c r="A82" s="12" t="s">
        <v>257</v>
      </c>
      <c r="B82" s="165"/>
      <c r="C82" s="166" t="s">
        <v>53</v>
      </c>
      <c r="D82" s="337" t="s">
        <v>110</v>
      </c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166" t="s">
        <v>36</v>
      </c>
      <c r="Y82" s="36">
        <v>200</v>
      </c>
      <c r="Z82" s="271"/>
      <c r="AA82" s="37">
        <v>36.9</v>
      </c>
      <c r="AB82" s="22">
        <f t="shared" si="1"/>
        <v>7380</v>
      </c>
    </row>
    <row r="83" spans="1:28">
      <c r="A83" s="12" t="s">
        <v>258</v>
      </c>
      <c r="B83" s="165"/>
      <c r="C83" s="23">
        <v>6021</v>
      </c>
      <c r="D83" s="335" t="s">
        <v>54</v>
      </c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21"/>
      <c r="Y83" s="115"/>
      <c r="Z83" s="274"/>
      <c r="AA83" s="99"/>
      <c r="AB83" s="22"/>
    </row>
    <row r="84" spans="1:28">
      <c r="A84" s="12"/>
      <c r="B84" s="165"/>
      <c r="C84" s="165"/>
      <c r="D84" s="335" t="s">
        <v>55</v>
      </c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165"/>
      <c r="Y84" s="118"/>
      <c r="Z84" s="275"/>
      <c r="AA84" s="99"/>
      <c r="AB84" s="22"/>
    </row>
    <row r="85" spans="1:28">
      <c r="A85" s="12"/>
      <c r="B85" s="165"/>
      <c r="C85" s="21"/>
      <c r="D85" s="335" t="s">
        <v>56</v>
      </c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166" t="s">
        <v>57</v>
      </c>
      <c r="Y85" s="36">
        <v>14</v>
      </c>
      <c r="Z85" s="271"/>
      <c r="AA85" s="37">
        <v>215.16300000000001</v>
      </c>
      <c r="AB85" s="22">
        <f>TRUNC(AA85*Y85,2)</f>
        <v>3012.28</v>
      </c>
    </row>
    <row r="86" spans="1:28" ht="30.75" customHeight="1">
      <c r="A86" s="12" t="s">
        <v>259</v>
      </c>
      <c r="B86" s="165"/>
      <c r="C86" s="23">
        <v>40729</v>
      </c>
      <c r="D86" s="337" t="s">
        <v>111</v>
      </c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27" t="s">
        <v>57</v>
      </c>
      <c r="Y86" s="119">
        <v>26</v>
      </c>
      <c r="Z86" s="282"/>
      <c r="AA86" s="104">
        <v>190.72499999999999</v>
      </c>
      <c r="AB86" s="137">
        <f>TRUNC(AA86*Y86,2)</f>
        <v>4958.8500000000004</v>
      </c>
    </row>
    <row r="87" spans="1:28">
      <c r="A87" s="152" t="s">
        <v>260</v>
      </c>
      <c r="B87" s="184"/>
      <c r="C87" s="148" t="s">
        <v>281</v>
      </c>
      <c r="D87" s="374" t="s">
        <v>280</v>
      </c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183" t="s">
        <v>57</v>
      </c>
      <c r="Y87" s="185">
        <v>14</v>
      </c>
      <c r="Z87" s="271"/>
      <c r="AA87" s="186">
        <v>22.44</v>
      </c>
      <c r="AB87" s="187">
        <f>TRUNC(AA87*Y87,2)</f>
        <v>314.16000000000003</v>
      </c>
    </row>
    <row r="88" spans="1:28">
      <c r="A88" s="12" t="s">
        <v>261</v>
      </c>
      <c r="B88" s="165"/>
      <c r="C88" s="23">
        <v>86936</v>
      </c>
      <c r="D88" s="335" t="s">
        <v>59</v>
      </c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165"/>
      <c r="Y88" s="115"/>
      <c r="Z88" s="274"/>
      <c r="AA88" s="99"/>
      <c r="AB88" s="22"/>
    </row>
    <row r="89" spans="1:28">
      <c r="A89" s="12"/>
      <c r="B89" s="165"/>
      <c r="C89" s="147"/>
      <c r="D89" s="335" t="s">
        <v>60</v>
      </c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165"/>
      <c r="Y89" s="118"/>
      <c r="Z89" s="275"/>
      <c r="AA89" s="99"/>
      <c r="AB89" s="22"/>
    </row>
    <row r="90" spans="1:28" ht="15.75" thickBot="1">
      <c r="A90" s="204"/>
      <c r="B90" s="205"/>
      <c r="C90" s="205"/>
      <c r="D90" s="371" t="s">
        <v>61</v>
      </c>
      <c r="E90" s="371"/>
      <c r="F90" s="371"/>
      <c r="G90" s="371"/>
      <c r="H90" s="371"/>
      <c r="I90" s="371"/>
      <c r="J90" s="371"/>
      <c r="K90" s="371"/>
      <c r="L90" s="371"/>
      <c r="M90" s="371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214" t="s">
        <v>57</v>
      </c>
      <c r="Y90" s="215">
        <v>2</v>
      </c>
      <c r="Z90" s="283"/>
      <c r="AA90" s="216">
        <v>229.99</v>
      </c>
      <c r="AB90" s="217">
        <f t="shared" ref="AB90:AB96" si="2">TRUNC(AA90*Y90,2)</f>
        <v>459.98</v>
      </c>
    </row>
    <row r="91" spans="1:28">
      <c r="A91" s="365" t="s">
        <v>262</v>
      </c>
      <c r="B91" s="151" t="s">
        <v>285</v>
      </c>
      <c r="C91" s="183" t="s">
        <v>148</v>
      </c>
      <c r="D91" s="372" t="s">
        <v>304</v>
      </c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183" t="s">
        <v>57</v>
      </c>
      <c r="Y91" s="185">
        <v>26</v>
      </c>
      <c r="Z91" s="271"/>
      <c r="AA91" s="186">
        <v>231.26</v>
      </c>
      <c r="AB91" s="187">
        <f t="shared" si="2"/>
        <v>6012.76</v>
      </c>
    </row>
    <row r="92" spans="1:28">
      <c r="A92" s="365"/>
      <c r="B92" s="151" t="s">
        <v>303</v>
      </c>
      <c r="C92" s="183" t="s">
        <v>148</v>
      </c>
      <c r="D92" s="372" t="s">
        <v>305</v>
      </c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183" t="s">
        <v>57</v>
      </c>
      <c r="Y92" s="185">
        <v>26</v>
      </c>
      <c r="Z92" s="271"/>
      <c r="AA92" s="186">
        <v>27.74</v>
      </c>
      <c r="AB92" s="187">
        <f t="shared" si="2"/>
        <v>721.24</v>
      </c>
    </row>
    <row r="93" spans="1:28" ht="15" customHeight="1">
      <c r="A93" s="365"/>
      <c r="B93" s="151" t="s">
        <v>306</v>
      </c>
      <c r="C93" s="183">
        <v>86883</v>
      </c>
      <c r="D93" s="367" t="s">
        <v>307</v>
      </c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183" t="s">
        <v>57</v>
      </c>
      <c r="Y93" s="185">
        <v>26</v>
      </c>
      <c r="Z93" s="271"/>
      <c r="AA93" s="186">
        <v>14.39</v>
      </c>
      <c r="AB93" s="187">
        <f t="shared" si="2"/>
        <v>374.14</v>
      </c>
    </row>
    <row r="94" spans="1:28">
      <c r="A94" s="365"/>
      <c r="B94" s="151" t="s">
        <v>308</v>
      </c>
      <c r="C94" s="183" t="s">
        <v>309</v>
      </c>
      <c r="D94" s="367" t="s">
        <v>310</v>
      </c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183" t="s">
        <v>57</v>
      </c>
      <c r="Y94" s="185">
        <v>26</v>
      </c>
      <c r="Z94" s="271"/>
      <c r="AA94" s="186">
        <v>2.41</v>
      </c>
      <c r="AB94" s="187">
        <f t="shared" si="2"/>
        <v>62.66</v>
      </c>
    </row>
    <row r="95" spans="1:28" s="3" customFormat="1" ht="30" customHeight="1">
      <c r="A95" s="12" t="s">
        <v>263</v>
      </c>
      <c r="B95" s="165"/>
      <c r="C95" s="166" t="s">
        <v>69</v>
      </c>
      <c r="D95" s="336" t="s">
        <v>114</v>
      </c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28" t="s">
        <v>57</v>
      </c>
      <c r="Y95" s="90">
        <v>200</v>
      </c>
      <c r="Z95" s="277"/>
      <c r="AA95" s="102">
        <v>33.475000000000001</v>
      </c>
      <c r="AB95" s="136">
        <f t="shared" si="2"/>
        <v>6695</v>
      </c>
    </row>
    <row r="96" spans="1:28" ht="15" customHeight="1">
      <c r="A96" s="12" t="s">
        <v>264</v>
      </c>
      <c r="B96" s="165"/>
      <c r="C96" s="166" t="s">
        <v>70</v>
      </c>
      <c r="D96" s="336" t="s">
        <v>115</v>
      </c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166" t="s">
        <v>57</v>
      </c>
      <c r="Y96" s="36">
        <v>150</v>
      </c>
      <c r="Z96" s="271"/>
      <c r="AA96" s="37">
        <v>48.862549999999999</v>
      </c>
      <c r="AB96" s="22">
        <f t="shared" si="2"/>
        <v>7329.38</v>
      </c>
    </row>
    <row r="97" spans="1:28">
      <c r="A97" s="12" t="s">
        <v>265</v>
      </c>
      <c r="B97" s="165"/>
      <c r="C97" s="23">
        <v>72292</v>
      </c>
      <c r="D97" s="335" t="s">
        <v>71</v>
      </c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165"/>
      <c r="Y97" s="118"/>
      <c r="Z97" s="275"/>
      <c r="AA97" s="99"/>
      <c r="AB97" s="22"/>
    </row>
    <row r="98" spans="1:28">
      <c r="A98" s="12"/>
      <c r="B98" s="165"/>
      <c r="C98" s="21"/>
      <c r="D98" s="331" t="s">
        <v>64</v>
      </c>
      <c r="E98" s="331"/>
      <c r="F98" s="331"/>
      <c r="G98" s="331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166" t="s">
        <v>57</v>
      </c>
      <c r="Y98" s="36">
        <v>8</v>
      </c>
      <c r="Z98" s="271"/>
      <c r="AA98" s="37">
        <v>45.238</v>
      </c>
      <c r="AB98" s="22">
        <f>TRUNC(AA98*Y98,2)</f>
        <v>361.9</v>
      </c>
    </row>
    <row r="99" spans="1:28">
      <c r="A99" s="12" t="s">
        <v>266</v>
      </c>
      <c r="B99" s="165"/>
      <c r="C99" s="166" t="s">
        <v>73</v>
      </c>
      <c r="D99" s="331" t="s">
        <v>116</v>
      </c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165"/>
      <c r="Y99" s="115"/>
      <c r="Z99" s="274"/>
      <c r="AA99" s="99"/>
      <c r="AB99" s="22"/>
    </row>
    <row r="100" spans="1:28">
      <c r="A100" s="12"/>
      <c r="B100" s="165"/>
      <c r="C100" s="165"/>
      <c r="D100" s="165" t="s">
        <v>72</v>
      </c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18"/>
      <c r="Z100" s="275"/>
      <c r="AA100" s="99"/>
      <c r="AB100" s="22"/>
    </row>
    <row r="101" spans="1:28">
      <c r="A101" s="12"/>
      <c r="B101" s="165"/>
      <c r="C101" s="21"/>
      <c r="D101" s="165" t="s">
        <v>74</v>
      </c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6" t="s">
        <v>57</v>
      </c>
      <c r="Y101" s="36">
        <v>16</v>
      </c>
      <c r="Z101" s="271"/>
      <c r="AA101" s="37">
        <v>145.125</v>
      </c>
      <c r="AB101" s="22">
        <f>TRUNC(AA101*Y101,2)</f>
        <v>2322</v>
      </c>
    </row>
    <row r="102" spans="1:28">
      <c r="A102" s="12" t="s">
        <v>267</v>
      </c>
      <c r="B102" s="165"/>
      <c r="C102" s="166" t="s">
        <v>76</v>
      </c>
      <c r="D102" s="165" t="s">
        <v>75</v>
      </c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15"/>
      <c r="Z102" s="274"/>
      <c r="AA102" s="99"/>
      <c r="AB102" s="22"/>
    </row>
    <row r="103" spans="1:28">
      <c r="A103" s="12"/>
      <c r="B103" s="165"/>
      <c r="C103" s="21"/>
      <c r="D103" s="165" t="s">
        <v>77</v>
      </c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6" t="s">
        <v>57</v>
      </c>
      <c r="Y103" s="36">
        <v>26</v>
      </c>
      <c r="Z103" s="271"/>
      <c r="AA103" s="37">
        <v>124.288</v>
      </c>
      <c r="AB103" s="22">
        <f>TRUNC(AA103*Y103,2)</f>
        <v>3231.48</v>
      </c>
    </row>
    <row r="104" spans="1:28">
      <c r="A104" s="365" t="s">
        <v>268</v>
      </c>
      <c r="B104" s="151" t="s">
        <v>276</v>
      </c>
      <c r="C104" s="149" t="s">
        <v>282</v>
      </c>
      <c r="D104" s="174" t="s">
        <v>277</v>
      </c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4" t="s">
        <v>57</v>
      </c>
      <c r="Y104" s="176">
        <v>20</v>
      </c>
      <c r="Z104" s="284"/>
      <c r="AA104" s="177">
        <v>24.26</v>
      </c>
      <c r="AB104" s="178">
        <f>TRUNC(AA104*Y104,2)</f>
        <v>485.2</v>
      </c>
    </row>
    <row r="105" spans="1:28" ht="30.75" customHeight="1">
      <c r="A105" s="365"/>
      <c r="B105" s="151" t="s">
        <v>278</v>
      </c>
      <c r="C105" s="150">
        <v>86906</v>
      </c>
      <c r="D105" s="367" t="s">
        <v>279</v>
      </c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179" t="s">
        <v>57</v>
      </c>
      <c r="Y105" s="180">
        <v>20</v>
      </c>
      <c r="Z105" s="285"/>
      <c r="AA105" s="181">
        <v>46.06</v>
      </c>
      <c r="AB105" s="182">
        <f>TRUNC(AA105*Y105,2)</f>
        <v>921.2</v>
      </c>
    </row>
    <row r="106" spans="1:28">
      <c r="A106" s="146"/>
      <c r="B106" s="142"/>
      <c r="C106" s="21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166"/>
      <c r="Y106" s="114" t="s">
        <v>30</v>
      </c>
      <c r="Z106" s="273"/>
      <c r="AA106" s="99"/>
      <c r="AB106" s="25">
        <f>TRUNC(SUM(AB75:AB105),2)</f>
        <v>65125.97</v>
      </c>
    </row>
    <row r="107" spans="1:28">
      <c r="A107" s="138" t="s">
        <v>269</v>
      </c>
      <c r="B107" s="141"/>
      <c r="C107" s="165"/>
      <c r="D107" s="165"/>
      <c r="E107" s="165"/>
      <c r="F107" s="165" t="s">
        <v>82</v>
      </c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15"/>
      <c r="Z107" s="274"/>
      <c r="AA107" s="99"/>
      <c r="AB107" s="14"/>
    </row>
    <row r="108" spans="1:28">
      <c r="A108" s="12" t="s">
        <v>270</v>
      </c>
      <c r="B108" s="165"/>
      <c r="C108" s="166" t="s">
        <v>83</v>
      </c>
      <c r="D108" s="335" t="s">
        <v>84</v>
      </c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165"/>
      <c r="X108" s="166" t="s">
        <v>16</v>
      </c>
      <c r="Y108" s="36">
        <v>570.17999999999995</v>
      </c>
      <c r="Z108" s="271"/>
      <c r="AA108" s="37">
        <v>11.887499999999999</v>
      </c>
      <c r="AB108" s="22">
        <f t="shared" ref="AB108:AB113" si="3">TRUNC(AA108*Y108,2)</f>
        <v>6778.01</v>
      </c>
    </row>
    <row r="109" spans="1:28" ht="27" customHeight="1">
      <c r="A109" s="12" t="s">
        <v>271</v>
      </c>
      <c r="B109" s="165"/>
      <c r="C109" s="27" t="s">
        <v>158</v>
      </c>
      <c r="D109" s="368" t="s">
        <v>159</v>
      </c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166" t="s">
        <v>16</v>
      </c>
      <c r="Y109" s="36">
        <v>236.94</v>
      </c>
      <c r="Z109" s="271"/>
      <c r="AA109" s="37">
        <v>70.487520000000004</v>
      </c>
      <c r="AB109" s="22">
        <f t="shared" si="3"/>
        <v>16701.310000000001</v>
      </c>
    </row>
    <row r="110" spans="1:28" ht="15.75" customHeight="1">
      <c r="A110" s="12" t="s">
        <v>272</v>
      </c>
      <c r="B110" s="165"/>
      <c r="C110" s="27">
        <v>85180</v>
      </c>
      <c r="D110" s="369" t="s">
        <v>160</v>
      </c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369"/>
      <c r="X110" s="166" t="s">
        <v>16</v>
      </c>
      <c r="Y110" s="36">
        <v>35.89</v>
      </c>
      <c r="Z110" s="271"/>
      <c r="AA110" s="37">
        <v>15.3127</v>
      </c>
      <c r="AB110" s="22">
        <f t="shared" si="3"/>
        <v>549.57000000000005</v>
      </c>
    </row>
    <row r="111" spans="1:28">
      <c r="A111" s="12" t="s">
        <v>273</v>
      </c>
      <c r="B111" s="165"/>
      <c r="C111" s="166">
        <v>84862</v>
      </c>
      <c r="D111" s="370" t="s">
        <v>157</v>
      </c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166" t="s">
        <v>36</v>
      </c>
      <c r="Y111" s="36">
        <v>44.47</v>
      </c>
      <c r="Z111" s="271"/>
      <c r="AA111" s="37">
        <v>229.83750000000001</v>
      </c>
      <c r="AB111" s="22">
        <f t="shared" si="3"/>
        <v>10220.870000000001</v>
      </c>
    </row>
    <row r="112" spans="1:28" ht="15.75">
      <c r="A112" s="152" t="s">
        <v>274</v>
      </c>
      <c r="B112" s="184"/>
      <c r="C112" s="183" t="s">
        <v>148</v>
      </c>
      <c r="D112" s="366" t="s">
        <v>149</v>
      </c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183" t="s">
        <v>16</v>
      </c>
      <c r="Y112" s="185">
        <v>189.04</v>
      </c>
      <c r="Z112" s="271"/>
      <c r="AA112" s="186">
        <v>428.26</v>
      </c>
      <c r="AB112" s="187">
        <f t="shared" si="3"/>
        <v>80958.27</v>
      </c>
    </row>
    <row r="113" spans="1:28" ht="31.5" customHeight="1">
      <c r="A113" s="12" t="s">
        <v>275</v>
      </c>
      <c r="B113" s="165"/>
      <c r="C113" s="166" t="s">
        <v>85</v>
      </c>
      <c r="D113" s="336" t="s">
        <v>117</v>
      </c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28" t="s">
        <v>16</v>
      </c>
      <c r="Y113" s="90">
        <v>570.17999999999995</v>
      </c>
      <c r="Z113" s="277"/>
      <c r="AA113" s="102">
        <v>40.462519999999998</v>
      </c>
      <c r="AB113" s="136">
        <f t="shared" si="3"/>
        <v>23070.91</v>
      </c>
    </row>
    <row r="114" spans="1:28" ht="15.75" customHeight="1">
      <c r="A114" s="12"/>
      <c r="B114" s="165"/>
      <c r="C114" s="166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28"/>
      <c r="Y114" s="114" t="s">
        <v>30</v>
      </c>
      <c r="Z114" s="273"/>
      <c r="AA114" s="102"/>
      <c r="AB114" s="198">
        <f>SUM(AB108:AB113)</f>
        <v>138278.94</v>
      </c>
    </row>
    <row r="115" spans="1:28" ht="15.75" customHeight="1">
      <c r="A115" s="138" t="s">
        <v>312</v>
      </c>
      <c r="B115" s="165"/>
      <c r="C115" s="166"/>
      <c r="D115" s="164"/>
      <c r="E115" s="164"/>
      <c r="F115" s="362" t="s">
        <v>313</v>
      </c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164"/>
      <c r="R115" s="164"/>
      <c r="S115" s="164"/>
      <c r="T115" s="164"/>
      <c r="U115" s="164"/>
      <c r="V115" s="164"/>
      <c r="W115" s="164"/>
      <c r="X115" s="28"/>
      <c r="Y115" s="219"/>
      <c r="Z115" s="275"/>
      <c r="AA115" s="220"/>
      <c r="AB115" s="221"/>
    </row>
    <row r="116" spans="1:28" ht="14.25" customHeight="1">
      <c r="A116" s="33" t="s">
        <v>314</v>
      </c>
      <c r="B116" s="34"/>
      <c r="C116" s="173" t="s">
        <v>316</v>
      </c>
      <c r="D116" s="222" t="s">
        <v>315</v>
      </c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2" t="s">
        <v>57</v>
      </c>
      <c r="Y116" s="193">
        <v>181</v>
      </c>
      <c r="Z116" s="277"/>
      <c r="AA116" s="194">
        <v>5.43</v>
      </c>
      <c r="AB116" s="195">
        <f>TRUNC(AA116*Y116,2)</f>
        <v>982.83</v>
      </c>
    </row>
    <row r="117" spans="1:28" ht="17.25" customHeight="1">
      <c r="A117" s="33" t="s">
        <v>317</v>
      </c>
      <c r="B117" s="34"/>
      <c r="C117" s="173">
        <v>84665</v>
      </c>
      <c r="D117" s="363" t="s">
        <v>318</v>
      </c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196"/>
      <c r="X117" s="197" t="s">
        <v>16</v>
      </c>
      <c r="Y117" s="193">
        <v>2.89</v>
      </c>
      <c r="Z117" s="277"/>
      <c r="AA117" s="194">
        <v>25.79</v>
      </c>
      <c r="AB117" s="195">
        <f>TRUNC(AA117*Y117,2)</f>
        <v>74.53</v>
      </c>
    </row>
    <row r="118" spans="1:28">
      <c r="A118" s="33" t="s">
        <v>319</v>
      </c>
      <c r="B118" s="34"/>
      <c r="C118" s="173">
        <v>41595</v>
      </c>
      <c r="D118" s="223" t="s">
        <v>320</v>
      </c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73" t="s">
        <v>36</v>
      </c>
      <c r="Y118" s="193">
        <v>17.79</v>
      </c>
      <c r="Z118" s="277"/>
      <c r="AA118" s="194">
        <v>9.52</v>
      </c>
      <c r="AB118" s="195">
        <f>TRUNC(AA118*Y118,2)</f>
        <v>169.36</v>
      </c>
    </row>
    <row r="119" spans="1:28" ht="21" customHeight="1">
      <c r="A119" s="33" t="s">
        <v>322</v>
      </c>
      <c r="B119" s="34"/>
      <c r="C119" s="173" t="s">
        <v>14</v>
      </c>
      <c r="D119" s="223" t="s">
        <v>323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7" t="s">
        <v>16</v>
      </c>
      <c r="Y119" s="193">
        <v>0.35</v>
      </c>
      <c r="Z119" s="277"/>
      <c r="AA119" s="194">
        <v>408.81</v>
      </c>
      <c r="AB119" s="195">
        <f>TRUNC(AA119*Y119,2)</f>
        <v>143.08000000000001</v>
      </c>
    </row>
    <row r="120" spans="1:28" ht="15.75" thickBot="1">
      <c r="A120" s="12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14" t="s">
        <v>30</v>
      </c>
      <c r="Z120" s="114"/>
      <c r="AA120" s="99"/>
      <c r="AB120" s="25">
        <f>TRUNC(SUM(AB116:AB119),2)</f>
        <v>1369.8</v>
      </c>
    </row>
    <row r="121" spans="1:28" ht="15.75" thickBot="1">
      <c r="A121" s="199"/>
      <c r="B121" s="200"/>
      <c r="C121" s="200"/>
      <c r="D121" s="200" t="s">
        <v>86</v>
      </c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1"/>
      <c r="Z121" s="201"/>
      <c r="AA121" s="202"/>
      <c r="AB121" s="203">
        <f>TRUNC(SUM(AB13,AB19,AB23,AB28,AB35,AB41,AB47,AB52,AB73,AB106,AB114,AB120),2)</f>
        <v>549159.68999999994</v>
      </c>
    </row>
    <row r="122" spans="1:2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121"/>
      <c r="Z122" s="121"/>
      <c r="AA122" s="106"/>
      <c r="AB122" s="3"/>
    </row>
  </sheetData>
  <mergeCells count="78">
    <mergeCell ref="V3:Y4"/>
    <mergeCell ref="A1:AB1"/>
    <mergeCell ref="A91:A94"/>
    <mergeCell ref="D15:W15"/>
    <mergeCell ref="X2:AB2"/>
    <mergeCell ref="D7:V7"/>
    <mergeCell ref="D9:W9"/>
    <mergeCell ref="D10:W10"/>
    <mergeCell ref="D11:W11"/>
    <mergeCell ref="D39:W39"/>
    <mergeCell ref="D16:W16"/>
    <mergeCell ref="D17:W17"/>
    <mergeCell ref="D18:W18"/>
    <mergeCell ref="D21:W21"/>
    <mergeCell ref="D22:W22"/>
    <mergeCell ref="D27:W27"/>
    <mergeCell ref="D33:W33"/>
    <mergeCell ref="D34:W34"/>
    <mergeCell ref="D37:W37"/>
    <mergeCell ref="D38:W38"/>
    <mergeCell ref="D59:W59"/>
    <mergeCell ref="D40:W40"/>
    <mergeCell ref="D44:W44"/>
    <mergeCell ref="D46:W46"/>
    <mergeCell ref="D49:W49"/>
    <mergeCell ref="D50:W50"/>
    <mergeCell ref="D51:W51"/>
    <mergeCell ref="D54:W54"/>
    <mergeCell ref="D55:W55"/>
    <mergeCell ref="D56:W56"/>
    <mergeCell ref="D57:W57"/>
    <mergeCell ref="D58:W58"/>
    <mergeCell ref="D76:W76"/>
    <mergeCell ref="D60:W60"/>
    <mergeCell ref="D61:W61"/>
    <mergeCell ref="D62:W62"/>
    <mergeCell ref="D63:W63"/>
    <mergeCell ref="D64:W64"/>
    <mergeCell ref="D65:W65"/>
    <mergeCell ref="D66:W66"/>
    <mergeCell ref="D67:W67"/>
    <mergeCell ref="D68:W68"/>
    <mergeCell ref="D69:W69"/>
    <mergeCell ref="D75:W75"/>
    <mergeCell ref="D99:W99"/>
    <mergeCell ref="D88:W88"/>
    <mergeCell ref="D77:W77"/>
    <mergeCell ref="D78:W78"/>
    <mergeCell ref="D79:W79"/>
    <mergeCell ref="D80:W80"/>
    <mergeCell ref="D81:W81"/>
    <mergeCell ref="D82:W82"/>
    <mergeCell ref="D83:W83"/>
    <mergeCell ref="D84:W84"/>
    <mergeCell ref="D85:W85"/>
    <mergeCell ref="D86:W86"/>
    <mergeCell ref="D87:W87"/>
    <mergeCell ref="D94:W94"/>
    <mergeCell ref="D95:W95"/>
    <mergeCell ref="D96:W96"/>
    <mergeCell ref="D97:W97"/>
    <mergeCell ref="D98:W98"/>
    <mergeCell ref="D89:W89"/>
    <mergeCell ref="D90:W90"/>
    <mergeCell ref="D91:W91"/>
    <mergeCell ref="D92:W92"/>
    <mergeCell ref="D93:W93"/>
    <mergeCell ref="F115:P115"/>
    <mergeCell ref="D117:V117"/>
    <mergeCell ref="A104:A105"/>
    <mergeCell ref="D112:W112"/>
    <mergeCell ref="D113:W113"/>
    <mergeCell ref="D105:W105"/>
    <mergeCell ref="D106:W106"/>
    <mergeCell ref="D108:V108"/>
    <mergeCell ref="D109:W109"/>
    <mergeCell ref="D110:W110"/>
    <mergeCell ref="D111:W111"/>
  </mergeCells>
  <pageMargins left="0.7" right="0.7" top="0.75" bottom="0.75" header="0.3" footer="0.3"/>
  <pageSetup paperSize="9" scale="73" orientation="landscape" r:id="rId1"/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zoomScale="60" zoomScaleNormal="68" workbookViewId="0">
      <selection activeCell="Q26" sqref="Q26"/>
    </sheetView>
  </sheetViews>
  <sheetFormatPr defaultRowHeight="15"/>
  <cols>
    <col min="1" max="1" width="38.42578125" style="42" customWidth="1"/>
    <col min="2" max="2" width="15.42578125" style="42" bestFit="1" customWidth="1"/>
    <col min="3" max="3" width="13.85546875" style="42" bestFit="1" customWidth="1"/>
    <col min="4" max="4" width="9.140625" style="42" customWidth="1"/>
    <col min="5" max="5" width="13.85546875" style="42" bestFit="1" customWidth="1"/>
    <col min="6" max="6" width="9.140625" style="42" customWidth="1"/>
    <col min="7" max="7" width="14.5703125" style="42" bestFit="1" customWidth="1"/>
    <col min="8" max="8" width="8.140625" style="42" customWidth="1"/>
    <col min="9" max="9" width="18.28515625" style="42" bestFit="1" customWidth="1"/>
    <col min="10" max="10" width="9.28515625" style="42" bestFit="1" customWidth="1"/>
    <col min="11" max="11" width="15.42578125" style="42" bestFit="1" customWidth="1"/>
    <col min="12" max="12" width="8.28515625" style="42" customWidth="1"/>
    <col min="13" max="13" width="15.85546875" style="42" customWidth="1"/>
    <col min="14" max="14" width="8.140625" style="42" customWidth="1"/>
    <col min="15" max="15" width="15" style="42" bestFit="1" customWidth="1"/>
    <col min="16" max="16" width="9.28515625" style="42" bestFit="1" customWidth="1"/>
    <col min="17" max="17" width="15.42578125" style="42" bestFit="1" customWidth="1"/>
    <col min="18" max="18" width="9" style="42" customWidth="1"/>
    <col min="19" max="19" width="15.42578125" style="42" bestFit="1" customWidth="1"/>
    <col min="20" max="20" width="9.5703125" style="42" bestFit="1" customWidth="1"/>
    <col min="21" max="256" width="9.140625" style="42"/>
    <col min="257" max="257" width="47.5703125" style="42" bestFit="1" customWidth="1"/>
    <col min="258" max="258" width="10.85546875" style="42" bestFit="1" customWidth="1"/>
    <col min="259" max="259" width="11.28515625" style="42" bestFit="1" customWidth="1"/>
    <col min="260" max="260" width="9.28515625" style="42" bestFit="1" customWidth="1"/>
    <col min="261" max="261" width="13.140625" style="42" bestFit="1" customWidth="1"/>
    <col min="262" max="262" width="9.28515625" style="42" bestFit="1" customWidth="1"/>
    <col min="263" max="263" width="12.85546875" style="42" bestFit="1" customWidth="1"/>
    <col min="264" max="264" width="9.28515625" style="42" bestFit="1" customWidth="1"/>
    <col min="265" max="265" width="14.140625" style="42" bestFit="1" customWidth="1"/>
    <col min="266" max="266" width="9.28515625" style="42" bestFit="1" customWidth="1"/>
    <col min="267" max="267" width="14.85546875" style="42" bestFit="1" customWidth="1"/>
    <col min="268" max="268" width="9.28515625" style="42" bestFit="1" customWidth="1"/>
    <col min="269" max="269" width="14.85546875" style="42" bestFit="1" customWidth="1"/>
    <col min="270" max="270" width="9.28515625" style="42" bestFit="1" customWidth="1"/>
    <col min="271" max="271" width="14.42578125" style="42" bestFit="1" customWidth="1"/>
    <col min="272" max="272" width="9.28515625" style="42" bestFit="1" customWidth="1"/>
    <col min="273" max="273" width="14.85546875" style="42" bestFit="1" customWidth="1"/>
    <col min="274" max="274" width="10" style="42" bestFit="1" customWidth="1"/>
    <col min="275" max="275" width="14.85546875" style="42" bestFit="1" customWidth="1"/>
    <col min="276" max="276" width="10" style="42" bestFit="1" customWidth="1"/>
    <col min="277" max="512" width="9.140625" style="42"/>
    <col min="513" max="513" width="47.5703125" style="42" bestFit="1" customWidth="1"/>
    <col min="514" max="514" width="10.85546875" style="42" bestFit="1" customWidth="1"/>
    <col min="515" max="515" width="11.28515625" style="42" bestFit="1" customWidth="1"/>
    <col min="516" max="516" width="9.28515625" style="42" bestFit="1" customWidth="1"/>
    <col min="517" max="517" width="13.140625" style="42" bestFit="1" customWidth="1"/>
    <col min="518" max="518" width="9.28515625" style="42" bestFit="1" customWidth="1"/>
    <col min="519" max="519" width="12.85546875" style="42" bestFit="1" customWidth="1"/>
    <col min="520" max="520" width="9.28515625" style="42" bestFit="1" customWidth="1"/>
    <col min="521" max="521" width="14.140625" style="42" bestFit="1" customWidth="1"/>
    <col min="522" max="522" width="9.28515625" style="42" bestFit="1" customWidth="1"/>
    <col min="523" max="523" width="14.85546875" style="42" bestFit="1" customWidth="1"/>
    <col min="524" max="524" width="9.28515625" style="42" bestFit="1" customWidth="1"/>
    <col min="525" max="525" width="14.85546875" style="42" bestFit="1" customWidth="1"/>
    <col min="526" max="526" width="9.28515625" style="42" bestFit="1" customWidth="1"/>
    <col min="527" max="527" width="14.42578125" style="42" bestFit="1" customWidth="1"/>
    <col min="528" max="528" width="9.28515625" style="42" bestFit="1" customWidth="1"/>
    <col min="529" max="529" width="14.85546875" style="42" bestFit="1" customWidth="1"/>
    <col min="530" max="530" width="10" style="42" bestFit="1" customWidth="1"/>
    <col min="531" max="531" width="14.85546875" style="42" bestFit="1" customWidth="1"/>
    <col min="532" max="532" width="10" style="42" bestFit="1" customWidth="1"/>
    <col min="533" max="768" width="9.140625" style="42"/>
    <col min="769" max="769" width="47.5703125" style="42" bestFit="1" customWidth="1"/>
    <col min="770" max="770" width="10.85546875" style="42" bestFit="1" customWidth="1"/>
    <col min="771" max="771" width="11.28515625" style="42" bestFit="1" customWidth="1"/>
    <col min="772" max="772" width="9.28515625" style="42" bestFit="1" customWidth="1"/>
    <col min="773" max="773" width="13.140625" style="42" bestFit="1" customWidth="1"/>
    <col min="774" max="774" width="9.28515625" style="42" bestFit="1" customWidth="1"/>
    <col min="775" max="775" width="12.85546875" style="42" bestFit="1" customWidth="1"/>
    <col min="776" max="776" width="9.28515625" style="42" bestFit="1" customWidth="1"/>
    <col min="777" max="777" width="14.140625" style="42" bestFit="1" customWidth="1"/>
    <col min="778" max="778" width="9.28515625" style="42" bestFit="1" customWidth="1"/>
    <col min="779" max="779" width="14.85546875" style="42" bestFit="1" customWidth="1"/>
    <col min="780" max="780" width="9.28515625" style="42" bestFit="1" customWidth="1"/>
    <col min="781" max="781" width="14.85546875" style="42" bestFit="1" customWidth="1"/>
    <col min="782" max="782" width="9.28515625" style="42" bestFit="1" customWidth="1"/>
    <col min="783" max="783" width="14.42578125" style="42" bestFit="1" customWidth="1"/>
    <col min="784" max="784" width="9.28515625" style="42" bestFit="1" customWidth="1"/>
    <col min="785" max="785" width="14.85546875" style="42" bestFit="1" customWidth="1"/>
    <col min="786" max="786" width="10" style="42" bestFit="1" customWidth="1"/>
    <col min="787" max="787" width="14.85546875" style="42" bestFit="1" customWidth="1"/>
    <col min="788" max="788" width="10" style="42" bestFit="1" customWidth="1"/>
    <col min="789" max="1024" width="9.140625" style="42"/>
    <col min="1025" max="1025" width="47.5703125" style="42" bestFit="1" customWidth="1"/>
    <col min="1026" max="1026" width="10.85546875" style="42" bestFit="1" customWidth="1"/>
    <col min="1027" max="1027" width="11.28515625" style="42" bestFit="1" customWidth="1"/>
    <col min="1028" max="1028" width="9.28515625" style="42" bestFit="1" customWidth="1"/>
    <col min="1029" max="1029" width="13.140625" style="42" bestFit="1" customWidth="1"/>
    <col min="1030" max="1030" width="9.28515625" style="42" bestFit="1" customWidth="1"/>
    <col min="1031" max="1031" width="12.85546875" style="42" bestFit="1" customWidth="1"/>
    <col min="1032" max="1032" width="9.28515625" style="42" bestFit="1" customWidth="1"/>
    <col min="1033" max="1033" width="14.140625" style="42" bestFit="1" customWidth="1"/>
    <col min="1034" max="1034" width="9.28515625" style="42" bestFit="1" customWidth="1"/>
    <col min="1035" max="1035" width="14.85546875" style="42" bestFit="1" customWidth="1"/>
    <col min="1036" max="1036" width="9.28515625" style="42" bestFit="1" customWidth="1"/>
    <col min="1037" max="1037" width="14.85546875" style="42" bestFit="1" customWidth="1"/>
    <col min="1038" max="1038" width="9.28515625" style="42" bestFit="1" customWidth="1"/>
    <col min="1039" max="1039" width="14.42578125" style="42" bestFit="1" customWidth="1"/>
    <col min="1040" max="1040" width="9.28515625" style="42" bestFit="1" customWidth="1"/>
    <col min="1041" max="1041" width="14.85546875" style="42" bestFit="1" customWidth="1"/>
    <col min="1042" max="1042" width="10" style="42" bestFit="1" customWidth="1"/>
    <col min="1043" max="1043" width="14.85546875" style="42" bestFit="1" customWidth="1"/>
    <col min="1044" max="1044" width="10" style="42" bestFit="1" customWidth="1"/>
    <col min="1045" max="1280" width="9.140625" style="42"/>
    <col min="1281" max="1281" width="47.5703125" style="42" bestFit="1" customWidth="1"/>
    <col min="1282" max="1282" width="10.85546875" style="42" bestFit="1" customWidth="1"/>
    <col min="1283" max="1283" width="11.28515625" style="42" bestFit="1" customWidth="1"/>
    <col min="1284" max="1284" width="9.28515625" style="42" bestFit="1" customWidth="1"/>
    <col min="1285" max="1285" width="13.140625" style="42" bestFit="1" customWidth="1"/>
    <col min="1286" max="1286" width="9.28515625" style="42" bestFit="1" customWidth="1"/>
    <col min="1287" max="1287" width="12.85546875" style="42" bestFit="1" customWidth="1"/>
    <col min="1288" max="1288" width="9.28515625" style="42" bestFit="1" customWidth="1"/>
    <col min="1289" max="1289" width="14.140625" style="42" bestFit="1" customWidth="1"/>
    <col min="1290" max="1290" width="9.28515625" style="42" bestFit="1" customWidth="1"/>
    <col min="1291" max="1291" width="14.85546875" style="42" bestFit="1" customWidth="1"/>
    <col min="1292" max="1292" width="9.28515625" style="42" bestFit="1" customWidth="1"/>
    <col min="1293" max="1293" width="14.85546875" style="42" bestFit="1" customWidth="1"/>
    <col min="1294" max="1294" width="9.28515625" style="42" bestFit="1" customWidth="1"/>
    <col min="1295" max="1295" width="14.42578125" style="42" bestFit="1" customWidth="1"/>
    <col min="1296" max="1296" width="9.28515625" style="42" bestFit="1" customWidth="1"/>
    <col min="1297" max="1297" width="14.85546875" style="42" bestFit="1" customWidth="1"/>
    <col min="1298" max="1298" width="10" style="42" bestFit="1" customWidth="1"/>
    <col min="1299" max="1299" width="14.85546875" style="42" bestFit="1" customWidth="1"/>
    <col min="1300" max="1300" width="10" style="42" bestFit="1" customWidth="1"/>
    <col min="1301" max="1536" width="9.140625" style="42"/>
    <col min="1537" max="1537" width="47.5703125" style="42" bestFit="1" customWidth="1"/>
    <col min="1538" max="1538" width="10.85546875" style="42" bestFit="1" customWidth="1"/>
    <col min="1539" max="1539" width="11.28515625" style="42" bestFit="1" customWidth="1"/>
    <col min="1540" max="1540" width="9.28515625" style="42" bestFit="1" customWidth="1"/>
    <col min="1541" max="1541" width="13.140625" style="42" bestFit="1" customWidth="1"/>
    <col min="1542" max="1542" width="9.28515625" style="42" bestFit="1" customWidth="1"/>
    <col min="1543" max="1543" width="12.85546875" style="42" bestFit="1" customWidth="1"/>
    <col min="1544" max="1544" width="9.28515625" style="42" bestFit="1" customWidth="1"/>
    <col min="1545" max="1545" width="14.140625" style="42" bestFit="1" customWidth="1"/>
    <col min="1546" max="1546" width="9.28515625" style="42" bestFit="1" customWidth="1"/>
    <col min="1547" max="1547" width="14.85546875" style="42" bestFit="1" customWidth="1"/>
    <col min="1548" max="1548" width="9.28515625" style="42" bestFit="1" customWidth="1"/>
    <col min="1549" max="1549" width="14.85546875" style="42" bestFit="1" customWidth="1"/>
    <col min="1550" max="1550" width="9.28515625" style="42" bestFit="1" customWidth="1"/>
    <col min="1551" max="1551" width="14.42578125" style="42" bestFit="1" customWidth="1"/>
    <col min="1552" max="1552" width="9.28515625" style="42" bestFit="1" customWidth="1"/>
    <col min="1553" max="1553" width="14.85546875" style="42" bestFit="1" customWidth="1"/>
    <col min="1554" max="1554" width="10" style="42" bestFit="1" customWidth="1"/>
    <col min="1555" max="1555" width="14.85546875" style="42" bestFit="1" customWidth="1"/>
    <col min="1556" max="1556" width="10" style="42" bestFit="1" customWidth="1"/>
    <col min="1557" max="1792" width="9.140625" style="42"/>
    <col min="1793" max="1793" width="47.5703125" style="42" bestFit="1" customWidth="1"/>
    <col min="1794" max="1794" width="10.85546875" style="42" bestFit="1" customWidth="1"/>
    <col min="1795" max="1795" width="11.28515625" style="42" bestFit="1" customWidth="1"/>
    <col min="1796" max="1796" width="9.28515625" style="42" bestFit="1" customWidth="1"/>
    <col min="1797" max="1797" width="13.140625" style="42" bestFit="1" customWidth="1"/>
    <col min="1798" max="1798" width="9.28515625" style="42" bestFit="1" customWidth="1"/>
    <col min="1799" max="1799" width="12.85546875" style="42" bestFit="1" customWidth="1"/>
    <col min="1800" max="1800" width="9.28515625" style="42" bestFit="1" customWidth="1"/>
    <col min="1801" max="1801" width="14.140625" style="42" bestFit="1" customWidth="1"/>
    <col min="1802" max="1802" width="9.28515625" style="42" bestFit="1" customWidth="1"/>
    <col min="1803" max="1803" width="14.85546875" style="42" bestFit="1" customWidth="1"/>
    <col min="1804" max="1804" width="9.28515625" style="42" bestFit="1" customWidth="1"/>
    <col min="1805" max="1805" width="14.85546875" style="42" bestFit="1" customWidth="1"/>
    <col min="1806" max="1806" width="9.28515625" style="42" bestFit="1" customWidth="1"/>
    <col min="1807" max="1807" width="14.42578125" style="42" bestFit="1" customWidth="1"/>
    <col min="1808" max="1808" width="9.28515625" style="42" bestFit="1" customWidth="1"/>
    <col min="1809" max="1809" width="14.85546875" style="42" bestFit="1" customWidth="1"/>
    <col min="1810" max="1810" width="10" style="42" bestFit="1" customWidth="1"/>
    <col min="1811" max="1811" width="14.85546875" style="42" bestFit="1" customWidth="1"/>
    <col min="1812" max="1812" width="10" style="42" bestFit="1" customWidth="1"/>
    <col min="1813" max="2048" width="9.140625" style="42"/>
    <col min="2049" max="2049" width="47.5703125" style="42" bestFit="1" customWidth="1"/>
    <col min="2050" max="2050" width="10.85546875" style="42" bestFit="1" customWidth="1"/>
    <col min="2051" max="2051" width="11.28515625" style="42" bestFit="1" customWidth="1"/>
    <col min="2052" max="2052" width="9.28515625" style="42" bestFit="1" customWidth="1"/>
    <col min="2053" max="2053" width="13.140625" style="42" bestFit="1" customWidth="1"/>
    <col min="2054" max="2054" width="9.28515625" style="42" bestFit="1" customWidth="1"/>
    <col min="2055" max="2055" width="12.85546875" style="42" bestFit="1" customWidth="1"/>
    <col min="2056" max="2056" width="9.28515625" style="42" bestFit="1" customWidth="1"/>
    <col min="2057" max="2057" width="14.140625" style="42" bestFit="1" customWidth="1"/>
    <col min="2058" max="2058" width="9.28515625" style="42" bestFit="1" customWidth="1"/>
    <col min="2059" max="2059" width="14.85546875" style="42" bestFit="1" customWidth="1"/>
    <col min="2060" max="2060" width="9.28515625" style="42" bestFit="1" customWidth="1"/>
    <col min="2061" max="2061" width="14.85546875" style="42" bestFit="1" customWidth="1"/>
    <col min="2062" max="2062" width="9.28515625" style="42" bestFit="1" customWidth="1"/>
    <col min="2063" max="2063" width="14.42578125" style="42" bestFit="1" customWidth="1"/>
    <col min="2064" max="2064" width="9.28515625" style="42" bestFit="1" customWidth="1"/>
    <col min="2065" max="2065" width="14.85546875" style="42" bestFit="1" customWidth="1"/>
    <col min="2066" max="2066" width="10" style="42" bestFit="1" customWidth="1"/>
    <col min="2067" max="2067" width="14.85546875" style="42" bestFit="1" customWidth="1"/>
    <col min="2068" max="2068" width="10" style="42" bestFit="1" customWidth="1"/>
    <col min="2069" max="2304" width="9.140625" style="42"/>
    <col min="2305" max="2305" width="47.5703125" style="42" bestFit="1" customWidth="1"/>
    <col min="2306" max="2306" width="10.85546875" style="42" bestFit="1" customWidth="1"/>
    <col min="2307" max="2307" width="11.28515625" style="42" bestFit="1" customWidth="1"/>
    <col min="2308" max="2308" width="9.28515625" style="42" bestFit="1" customWidth="1"/>
    <col min="2309" max="2309" width="13.140625" style="42" bestFit="1" customWidth="1"/>
    <col min="2310" max="2310" width="9.28515625" style="42" bestFit="1" customWidth="1"/>
    <col min="2311" max="2311" width="12.85546875" style="42" bestFit="1" customWidth="1"/>
    <col min="2312" max="2312" width="9.28515625" style="42" bestFit="1" customWidth="1"/>
    <col min="2313" max="2313" width="14.140625" style="42" bestFit="1" customWidth="1"/>
    <col min="2314" max="2314" width="9.28515625" style="42" bestFit="1" customWidth="1"/>
    <col min="2315" max="2315" width="14.85546875" style="42" bestFit="1" customWidth="1"/>
    <col min="2316" max="2316" width="9.28515625" style="42" bestFit="1" customWidth="1"/>
    <col min="2317" max="2317" width="14.85546875" style="42" bestFit="1" customWidth="1"/>
    <col min="2318" max="2318" width="9.28515625" style="42" bestFit="1" customWidth="1"/>
    <col min="2319" max="2319" width="14.42578125" style="42" bestFit="1" customWidth="1"/>
    <col min="2320" max="2320" width="9.28515625" style="42" bestFit="1" customWidth="1"/>
    <col min="2321" max="2321" width="14.85546875" style="42" bestFit="1" customWidth="1"/>
    <col min="2322" max="2322" width="10" style="42" bestFit="1" customWidth="1"/>
    <col min="2323" max="2323" width="14.85546875" style="42" bestFit="1" customWidth="1"/>
    <col min="2324" max="2324" width="10" style="42" bestFit="1" customWidth="1"/>
    <col min="2325" max="2560" width="9.140625" style="42"/>
    <col min="2561" max="2561" width="47.5703125" style="42" bestFit="1" customWidth="1"/>
    <col min="2562" max="2562" width="10.85546875" style="42" bestFit="1" customWidth="1"/>
    <col min="2563" max="2563" width="11.28515625" style="42" bestFit="1" customWidth="1"/>
    <col min="2564" max="2564" width="9.28515625" style="42" bestFit="1" customWidth="1"/>
    <col min="2565" max="2565" width="13.140625" style="42" bestFit="1" customWidth="1"/>
    <col min="2566" max="2566" width="9.28515625" style="42" bestFit="1" customWidth="1"/>
    <col min="2567" max="2567" width="12.85546875" style="42" bestFit="1" customWidth="1"/>
    <col min="2568" max="2568" width="9.28515625" style="42" bestFit="1" customWidth="1"/>
    <col min="2569" max="2569" width="14.140625" style="42" bestFit="1" customWidth="1"/>
    <col min="2570" max="2570" width="9.28515625" style="42" bestFit="1" customWidth="1"/>
    <col min="2571" max="2571" width="14.85546875" style="42" bestFit="1" customWidth="1"/>
    <col min="2572" max="2572" width="9.28515625" style="42" bestFit="1" customWidth="1"/>
    <col min="2573" max="2573" width="14.85546875" style="42" bestFit="1" customWidth="1"/>
    <col min="2574" max="2574" width="9.28515625" style="42" bestFit="1" customWidth="1"/>
    <col min="2575" max="2575" width="14.42578125" style="42" bestFit="1" customWidth="1"/>
    <col min="2576" max="2576" width="9.28515625" style="42" bestFit="1" customWidth="1"/>
    <col min="2577" max="2577" width="14.85546875" style="42" bestFit="1" customWidth="1"/>
    <col min="2578" max="2578" width="10" style="42" bestFit="1" customWidth="1"/>
    <col min="2579" max="2579" width="14.85546875" style="42" bestFit="1" customWidth="1"/>
    <col min="2580" max="2580" width="10" style="42" bestFit="1" customWidth="1"/>
    <col min="2581" max="2816" width="9.140625" style="42"/>
    <col min="2817" max="2817" width="47.5703125" style="42" bestFit="1" customWidth="1"/>
    <col min="2818" max="2818" width="10.85546875" style="42" bestFit="1" customWidth="1"/>
    <col min="2819" max="2819" width="11.28515625" style="42" bestFit="1" customWidth="1"/>
    <col min="2820" max="2820" width="9.28515625" style="42" bestFit="1" customWidth="1"/>
    <col min="2821" max="2821" width="13.140625" style="42" bestFit="1" customWidth="1"/>
    <col min="2822" max="2822" width="9.28515625" style="42" bestFit="1" customWidth="1"/>
    <col min="2823" max="2823" width="12.85546875" style="42" bestFit="1" customWidth="1"/>
    <col min="2824" max="2824" width="9.28515625" style="42" bestFit="1" customWidth="1"/>
    <col min="2825" max="2825" width="14.140625" style="42" bestFit="1" customWidth="1"/>
    <col min="2826" max="2826" width="9.28515625" style="42" bestFit="1" customWidth="1"/>
    <col min="2827" max="2827" width="14.85546875" style="42" bestFit="1" customWidth="1"/>
    <col min="2828" max="2828" width="9.28515625" style="42" bestFit="1" customWidth="1"/>
    <col min="2829" max="2829" width="14.85546875" style="42" bestFit="1" customWidth="1"/>
    <col min="2830" max="2830" width="9.28515625" style="42" bestFit="1" customWidth="1"/>
    <col min="2831" max="2831" width="14.42578125" style="42" bestFit="1" customWidth="1"/>
    <col min="2832" max="2832" width="9.28515625" style="42" bestFit="1" customWidth="1"/>
    <col min="2833" max="2833" width="14.85546875" style="42" bestFit="1" customWidth="1"/>
    <col min="2834" max="2834" width="10" style="42" bestFit="1" customWidth="1"/>
    <col min="2835" max="2835" width="14.85546875" style="42" bestFit="1" customWidth="1"/>
    <col min="2836" max="2836" width="10" style="42" bestFit="1" customWidth="1"/>
    <col min="2837" max="3072" width="9.140625" style="42"/>
    <col min="3073" max="3073" width="47.5703125" style="42" bestFit="1" customWidth="1"/>
    <col min="3074" max="3074" width="10.85546875" style="42" bestFit="1" customWidth="1"/>
    <col min="3075" max="3075" width="11.28515625" style="42" bestFit="1" customWidth="1"/>
    <col min="3076" max="3076" width="9.28515625" style="42" bestFit="1" customWidth="1"/>
    <col min="3077" max="3077" width="13.140625" style="42" bestFit="1" customWidth="1"/>
    <col min="3078" max="3078" width="9.28515625" style="42" bestFit="1" customWidth="1"/>
    <col min="3079" max="3079" width="12.85546875" style="42" bestFit="1" customWidth="1"/>
    <col min="3080" max="3080" width="9.28515625" style="42" bestFit="1" customWidth="1"/>
    <col min="3081" max="3081" width="14.140625" style="42" bestFit="1" customWidth="1"/>
    <col min="3082" max="3082" width="9.28515625" style="42" bestFit="1" customWidth="1"/>
    <col min="3083" max="3083" width="14.85546875" style="42" bestFit="1" customWidth="1"/>
    <col min="3084" max="3084" width="9.28515625" style="42" bestFit="1" customWidth="1"/>
    <col min="3085" max="3085" width="14.85546875" style="42" bestFit="1" customWidth="1"/>
    <col min="3086" max="3086" width="9.28515625" style="42" bestFit="1" customWidth="1"/>
    <col min="3087" max="3087" width="14.42578125" style="42" bestFit="1" customWidth="1"/>
    <col min="3088" max="3088" width="9.28515625" style="42" bestFit="1" customWidth="1"/>
    <col min="3089" max="3089" width="14.85546875" style="42" bestFit="1" customWidth="1"/>
    <col min="3090" max="3090" width="10" style="42" bestFit="1" customWidth="1"/>
    <col min="3091" max="3091" width="14.85546875" style="42" bestFit="1" customWidth="1"/>
    <col min="3092" max="3092" width="10" style="42" bestFit="1" customWidth="1"/>
    <col min="3093" max="3328" width="9.140625" style="42"/>
    <col min="3329" max="3329" width="47.5703125" style="42" bestFit="1" customWidth="1"/>
    <col min="3330" max="3330" width="10.85546875" style="42" bestFit="1" customWidth="1"/>
    <col min="3331" max="3331" width="11.28515625" style="42" bestFit="1" customWidth="1"/>
    <col min="3332" max="3332" width="9.28515625" style="42" bestFit="1" customWidth="1"/>
    <col min="3333" max="3333" width="13.140625" style="42" bestFit="1" customWidth="1"/>
    <col min="3334" max="3334" width="9.28515625" style="42" bestFit="1" customWidth="1"/>
    <col min="3335" max="3335" width="12.85546875" style="42" bestFit="1" customWidth="1"/>
    <col min="3336" max="3336" width="9.28515625" style="42" bestFit="1" customWidth="1"/>
    <col min="3337" max="3337" width="14.140625" style="42" bestFit="1" customWidth="1"/>
    <col min="3338" max="3338" width="9.28515625" style="42" bestFit="1" customWidth="1"/>
    <col min="3339" max="3339" width="14.85546875" style="42" bestFit="1" customWidth="1"/>
    <col min="3340" max="3340" width="9.28515625" style="42" bestFit="1" customWidth="1"/>
    <col min="3341" max="3341" width="14.85546875" style="42" bestFit="1" customWidth="1"/>
    <col min="3342" max="3342" width="9.28515625" style="42" bestFit="1" customWidth="1"/>
    <col min="3343" max="3343" width="14.42578125" style="42" bestFit="1" customWidth="1"/>
    <col min="3344" max="3344" width="9.28515625" style="42" bestFit="1" customWidth="1"/>
    <col min="3345" max="3345" width="14.85546875" style="42" bestFit="1" customWidth="1"/>
    <col min="3346" max="3346" width="10" style="42" bestFit="1" customWidth="1"/>
    <col min="3347" max="3347" width="14.85546875" style="42" bestFit="1" customWidth="1"/>
    <col min="3348" max="3348" width="10" style="42" bestFit="1" customWidth="1"/>
    <col min="3349" max="3584" width="9.140625" style="42"/>
    <col min="3585" max="3585" width="47.5703125" style="42" bestFit="1" customWidth="1"/>
    <col min="3586" max="3586" width="10.85546875" style="42" bestFit="1" customWidth="1"/>
    <col min="3587" max="3587" width="11.28515625" style="42" bestFit="1" customWidth="1"/>
    <col min="3588" max="3588" width="9.28515625" style="42" bestFit="1" customWidth="1"/>
    <col min="3589" max="3589" width="13.140625" style="42" bestFit="1" customWidth="1"/>
    <col min="3590" max="3590" width="9.28515625" style="42" bestFit="1" customWidth="1"/>
    <col min="3591" max="3591" width="12.85546875" style="42" bestFit="1" customWidth="1"/>
    <col min="3592" max="3592" width="9.28515625" style="42" bestFit="1" customWidth="1"/>
    <col min="3593" max="3593" width="14.140625" style="42" bestFit="1" customWidth="1"/>
    <col min="3594" max="3594" width="9.28515625" style="42" bestFit="1" customWidth="1"/>
    <col min="3595" max="3595" width="14.85546875" style="42" bestFit="1" customWidth="1"/>
    <col min="3596" max="3596" width="9.28515625" style="42" bestFit="1" customWidth="1"/>
    <col min="3597" max="3597" width="14.85546875" style="42" bestFit="1" customWidth="1"/>
    <col min="3598" max="3598" width="9.28515625" style="42" bestFit="1" customWidth="1"/>
    <col min="3599" max="3599" width="14.42578125" style="42" bestFit="1" customWidth="1"/>
    <col min="3600" max="3600" width="9.28515625" style="42" bestFit="1" customWidth="1"/>
    <col min="3601" max="3601" width="14.85546875" style="42" bestFit="1" customWidth="1"/>
    <col min="3602" max="3602" width="10" style="42" bestFit="1" customWidth="1"/>
    <col min="3603" max="3603" width="14.85546875" style="42" bestFit="1" customWidth="1"/>
    <col min="3604" max="3604" width="10" style="42" bestFit="1" customWidth="1"/>
    <col min="3605" max="3840" width="9.140625" style="42"/>
    <col min="3841" max="3841" width="47.5703125" style="42" bestFit="1" customWidth="1"/>
    <col min="3842" max="3842" width="10.85546875" style="42" bestFit="1" customWidth="1"/>
    <col min="3843" max="3843" width="11.28515625" style="42" bestFit="1" customWidth="1"/>
    <col min="3844" max="3844" width="9.28515625" style="42" bestFit="1" customWidth="1"/>
    <col min="3845" max="3845" width="13.140625" style="42" bestFit="1" customWidth="1"/>
    <col min="3846" max="3846" width="9.28515625" style="42" bestFit="1" customWidth="1"/>
    <col min="3847" max="3847" width="12.85546875" style="42" bestFit="1" customWidth="1"/>
    <col min="3848" max="3848" width="9.28515625" style="42" bestFit="1" customWidth="1"/>
    <col min="3849" max="3849" width="14.140625" style="42" bestFit="1" customWidth="1"/>
    <col min="3850" max="3850" width="9.28515625" style="42" bestFit="1" customWidth="1"/>
    <col min="3851" max="3851" width="14.85546875" style="42" bestFit="1" customWidth="1"/>
    <col min="3852" max="3852" width="9.28515625" style="42" bestFit="1" customWidth="1"/>
    <col min="3853" max="3853" width="14.85546875" style="42" bestFit="1" customWidth="1"/>
    <col min="3854" max="3854" width="9.28515625" style="42" bestFit="1" customWidth="1"/>
    <col min="3855" max="3855" width="14.42578125" style="42" bestFit="1" customWidth="1"/>
    <col min="3856" max="3856" width="9.28515625" style="42" bestFit="1" customWidth="1"/>
    <col min="3857" max="3857" width="14.85546875" style="42" bestFit="1" customWidth="1"/>
    <col min="3858" max="3858" width="10" style="42" bestFit="1" customWidth="1"/>
    <col min="3859" max="3859" width="14.85546875" style="42" bestFit="1" customWidth="1"/>
    <col min="3860" max="3860" width="10" style="42" bestFit="1" customWidth="1"/>
    <col min="3861" max="4096" width="9.140625" style="42"/>
    <col min="4097" max="4097" width="47.5703125" style="42" bestFit="1" customWidth="1"/>
    <col min="4098" max="4098" width="10.85546875" style="42" bestFit="1" customWidth="1"/>
    <col min="4099" max="4099" width="11.28515625" style="42" bestFit="1" customWidth="1"/>
    <col min="4100" max="4100" width="9.28515625" style="42" bestFit="1" customWidth="1"/>
    <col min="4101" max="4101" width="13.140625" style="42" bestFit="1" customWidth="1"/>
    <col min="4102" max="4102" width="9.28515625" style="42" bestFit="1" customWidth="1"/>
    <col min="4103" max="4103" width="12.85546875" style="42" bestFit="1" customWidth="1"/>
    <col min="4104" max="4104" width="9.28515625" style="42" bestFit="1" customWidth="1"/>
    <col min="4105" max="4105" width="14.140625" style="42" bestFit="1" customWidth="1"/>
    <col min="4106" max="4106" width="9.28515625" style="42" bestFit="1" customWidth="1"/>
    <col min="4107" max="4107" width="14.85546875" style="42" bestFit="1" customWidth="1"/>
    <col min="4108" max="4108" width="9.28515625" style="42" bestFit="1" customWidth="1"/>
    <col min="4109" max="4109" width="14.85546875" style="42" bestFit="1" customWidth="1"/>
    <col min="4110" max="4110" width="9.28515625" style="42" bestFit="1" customWidth="1"/>
    <col min="4111" max="4111" width="14.42578125" style="42" bestFit="1" customWidth="1"/>
    <col min="4112" max="4112" width="9.28515625" style="42" bestFit="1" customWidth="1"/>
    <col min="4113" max="4113" width="14.85546875" style="42" bestFit="1" customWidth="1"/>
    <col min="4114" max="4114" width="10" style="42" bestFit="1" customWidth="1"/>
    <col min="4115" max="4115" width="14.85546875" style="42" bestFit="1" customWidth="1"/>
    <col min="4116" max="4116" width="10" style="42" bestFit="1" customWidth="1"/>
    <col min="4117" max="4352" width="9.140625" style="42"/>
    <col min="4353" max="4353" width="47.5703125" style="42" bestFit="1" customWidth="1"/>
    <col min="4354" max="4354" width="10.85546875" style="42" bestFit="1" customWidth="1"/>
    <col min="4355" max="4355" width="11.28515625" style="42" bestFit="1" customWidth="1"/>
    <col min="4356" max="4356" width="9.28515625" style="42" bestFit="1" customWidth="1"/>
    <col min="4357" max="4357" width="13.140625" style="42" bestFit="1" customWidth="1"/>
    <col min="4358" max="4358" width="9.28515625" style="42" bestFit="1" customWidth="1"/>
    <col min="4359" max="4359" width="12.85546875" style="42" bestFit="1" customWidth="1"/>
    <col min="4360" max="4360" width="9.28515625" style="42" bestFit="1" customWidth="1"/>
    <col min="4361" max="4361" width="14.140625" style="42" bestFit="1" customWidth="1"/>
    <col min="4362" max="4362" width="9.28515625" style="42" bestFit="1" customWidth="1"/>
    <col min="4363" max="4363" width="14.85546875" style="42" bestFit="1" customWidth="1"/>
    <col min="4364" max="4364" width="9.28515625" style="42" bestFit="1" customWidth="1"/>
    <col min="4365" max="4365" width="14.85546875" style="42" bestFit="1" customWidth="1"/>
    <col min="4366" max="4366" width="9.28515625" style="42" bestFit="1" customWidth="1"/>
    <col min="4367" max="4367" width="14.42578125" style="42" bestFit="1" customWidth="1"/>
    <col min="4368" max="4368" width="9.28515625" style="42" bestFit="1" customWidth="1"/>
    <col min="4369" max="4369" width="14.85546875" style="42" bestFit="1" customWidth="1"/>
    <col min="4370" max="4370" width="10" style="42" bestFit="1" customWidth="1"/>
    <col min="4371" max="4371" width="14.85546875" style="42" bestFit="1" customWidth="1"/>
    <col min="4372" max="4372" width="10" style="42" bestFit="1" customWidth="1"/>
    <col min="4373" max="4608" width="9.140625" style="42"/>
    <col min="4609" max="4609" width="47.5703125" style="42" bestFit="1" customWidth="1"/>
    <col min="4610" max="4610" width="10.85546875" style="42" bestFit="1" customWidth="1"/>
    <col min="4611" max="4611" width="11.28515625" style="42" bestFit="1" customWidth="1"/>
    <col min="4612" max="4612" width="9.28515625" style="42" bestFit="1" customWidth="1"/>
    <col min="4613" max="4613" width="13.140625" style="42" bestFit="1" customWidth="1"/>
    <col min="4614" max="4614" width="9.28515625" style="42" bestFit="1" customWidth="1"/>
    <col min="4615" max="4615" width="12.85546875" style="42" bestFit="1" customWidth="1"/>
    <col min="4616" max="4616" width="9.28515625" style="42" bestFit="1" customWidth="1"/>
    <col min="4617" max="4617" width="14.140625" style="42" bestFit="1" customWidth="1"/>
    <col min="4618" max="4618" width="9.28515625" style="42" bestFit="1" customWidth="1"/>
    <col min="4619" max="4619" width="14.85546875" style="42" bestFit="1" customWidth="1"/>
    <col min="4620" max="4620" width="9.28515625" style="42" bestFit="1" customWidth="1"/>
    <col min="4621" max="4621" width="14.85546875" style="42" bestFit="1" customWidth="1"/>
    <col min="4622" max="4622" width="9.28515625" style="42" bestFit="1" customWidth="1"/>
    <col min="4623" max="4623" width="14.42578125" style="42" bestFit="1" customWidth="1"/>
    <col min="4624" max="4624" width="9.28515625" style="42" bestFit="1" customWidth="1"/>
    <col min="4625" max="4625" width="14.85546875" style="42" bestFit="1" customWidth="1"/>
    <col min="4626" max="4626" width="10" style="42" bestFit="1" customWidth="1"/>
    <col min="4627" max="4627" width="14.85546875" style="42" bestFit="1" customWidth="1"/>
    <col min="4628" max="4628" width="10" style="42" bestFit="1" customWidth="1"/>
    <col min="4629" max="4864" width="9.140625" style="42"/>
    <col min="4865" max="4865" width="47.5703125" style="42" bestFit="1" customWidth="1"/>
    <col min="4866" max="4866" width="10.85546875" style="42" bestFit="1" customWidth="1"/>
    <col min="4867" max="4867" width="11.28515625" style="42" bestFit="1" customWidth="1"/>
    <col min="4868" max="4868" width="9.28515625" style="42" bestFit="1" customWidth="1"/>
    <col min="4869" max="4869" width="13.140625" style="42" bestFit="1" customWidth="1"/>
    <col min="4870" max="4870" width="9.28515625" style="42" bestFit="1" customWidth="1"/>
    <col min="4871" max="4871" width="12.85546875" style="42" bestFit="1" customWidth="1"/>
    <col min="4872" max="4872" width="9.28515625" style="42" bestFit="1" customWidth="1"/>
    <col min="4873" max="4873" width="14.140625" style="42" bestFit="1" customWidth="1"/>
    <col min="4874" max="4874" width="9.28515625" style="42" bestFit="1" customWidth="1"/>
    <col min="4875" max="4875" width="14.85546875" style="42" bestFit="1" customWidth="1"/>
    <col min="4876" max="4876" width="9.28515625" style="42" bestFit="1" customWidth="1"/>
    <col min="4877" max="4877" width="14.85546875" style="42" bestFit="1" customWidth="1"/>
    <col min="4878" max="4878" width="9.28515625" style="42" bestFit="1" customWidth="1"/>
    <col min="4879" max="4879" width="14.42578125" style="42" bestFit="1" customWidth="1"/>
    <col min="4880" max="4880" width="9.28515625" style="42" bestFit="1" customWidth="1"/>
    <col min="4881" max="4881" width="14.85546875" style="42" bestFit="1" customWidth="1"/>
    <col min="4882" max="4882" width="10" style="42" bestFit="1" customWidth="1"/>
    <col min="4883" max="4883" width="14.85546875" style="42" bestFit="1" customWidth="1"/>
    <col min="4884" max="4884" width="10" style="42" bestFit="1" customWidth="1"/>
    <col min="4885" max="5120" width="9.140625" style="42"/>
    <col min="5121" max="5121" width="47.5703125" style="42" bestFit="1" customWidth="1"/>
    <col min="5122" max="5122" width="10.85546875" style="42" bestFit="1" customWidth="1"/>
    <col min="5123" max="5123" width="11.28515625" style="42" bestFit="1" customWidth="1"/>
    <col min="5124" max="5124" width="9.28515625" style="42" bestFit="1" customWidth="1"/>
    <col min="5125" max="5125" width="13.140625" style="42" bestFit="1" customWidth="1"/>
    <col min="5126" max="5126" width="9.28515625" style="42" bestFit="1" customWidth="1"/>
    <col min="5127" max="5127" width="12.85546875" style="42" bestFit="1" customWidth="1"/>
    <col min="5128" max="5128" width="9.28515625" style="42" bestFit="1" customWidth="1"/>
    <col min="5129" max="5129" width="14.140625" style="42" bestFit="1" customWidth="1"/>
    <col min="5130" max="5130" width="9.28515625" style="42" bestFit="1" customWidth="1"/>
    <col min="5131" max="5131" width="14.85546875" style="42" bestFit="1" customWidth="1"/>
    <col min="5132" max="5132" width="9.28515625" style="42" bestFit="1" customWidth="1"/>
    <col min="5133" max="5133" width="14.85546875" style="42" bestFit="1" customWidth="1"/>
    <col min="5134" max="5134" width="9.28515625" style="42" bestFit="1" customWidth="1"/>
    <col min="5135" max="5135" width="14.42578125" style="42" bestFit="1" customWidth="1"/>
    <col min="5136" max="5136" width="9.28515625" style="42" bestFit="1" customWidth="1"/>
    <col min="5137" max="5137" width="14.85546875" style="42" bestFit="1" customWidth="1"/>
    <col min="5138" max="5138" width="10" style="42" bestFit="1" customWidth="1"/>
    <col min="5139" max="5139" width="14.85546875" style="42" bestFit="1" customWidth="1"/>
    <col min="5140" max="5140" width="10" style="42" bestFit="1" customWidth="1"/>
    <col min="5141" max="5376" width="9.140625" style="42"/>
    <col min="5377" max="5377" width="47.5703125" style="42" bestFit="1" customWidth="1"/>
    <col min="5378" max="5378" width="10.85546875" style="42" bestFit="1" customWidth="1"/>
    <col min="5379" max="5379" width="11.28515625" style="42" bestFit="1" customWidth="1"/>
    <col min="5380" max="5380" width="9.28515625" style="42" bestFit="1" customWidth="1"/>
    <col min="5381" max="5381" width="13.140625" style="42" bestFit="1" customWidth="1"/>
    <col min="5382" max="5382" width="9.28515625" style="42" bestFit="1" customWidth="1"/>
    <col min="5383" max="5383" width="12.85546875" style="42" bestFit="1" customWidth="1"/>
    <col min="5384" max="5384" width="9.28515625" style="42" bestFit="1" customWidth="1"/>
    <col min="5385" max="5385" width="14.140625" style="42" bestFit="1" customWidth="1"/>
    <col min="5386" max="5386" width="9.28515625" style="42" bestFit="1" customWidth="1"/>
    <col min="5387" max="5387" width="14.85546875" style="42" bestFit="1" customWidth="1"/>
    <col min="5388" max="5388" width="9.28515625" style="42" bestFit="1" customWidth="1"/>
    <col min="5389" max="5389" width="14.85546875" style="42" bestFit="1" customWidth="1"/>
    <col min="5390" max="5390" width="9.28515625" style="42" bestFit="1" customWidth="1"/>
    <col min="5391" max="5391" width="14.42578125" style="42" bestFit="1" customWidth="1"/>
    <col min="5392" max="5392" width="9.28515625" style="42" bestFit="1" customWidth="1"/>
    <col min="5393" max="5393" width="14.85546875" style="42" bestFit="1" customWidth="1"/>
    <col min="5394" max="5394" width="10" style="42" bestFit="1" customWidth="1"/>
    <col min="5395" max="5395" width="14.85546875" style="42" bestFit="1" customWidth="1"/>
    <col min="5396" max="5396" width="10" style="42" bestFit="1" customWidth="1"/>
    <col min="5397" max="5632" width="9.140625" style="42"/>
    <col min="5633" max="5633" width="47.5703125" style="42" bestFit="1" customWidth="1"/>
    <col min="5634" max="5634" width="10.85546875" style="42" bestFit="1" customWidth="1"/>
    <col min="5635" max="5635" width="11.28515625" style="42" bestFit="1" customWidth="1"/>
    <col min="5636" max="5636" width="9.28515625" style="42" bestFit="1" customWidth="1"/>
    <col min="5637" max="5637" width="13.140625" style="42" bestFit="1" customWidth="1"/>
    <col min="5638" max="5638" width="9.28515625" style="42" bestFit="1" customWidth="1"/>
    <col min="5639" max="5639" width="12.85546875" style="42" bestFit="1" customWidth="1"/>
    <col min="5640" max="5640" width="9.28515625" style="42" bestFit="1" customWidth="1"/>
    <col min="5641" max="5641" width="14.140625" style="42" bestFit="1" customWidth="1"/>
    <col min="5642" max="5642" width="9.28515625" style="42" bestFit="1" customWidth="1"/>
    <col min="5643" max="5643" width="14.85546875" style="42" bestFit="1" customWidth="1"/>
    <col min="5644" max="5644" width="9.28515625" style="42" bestFit="1" customWidth="1"/>
    <col min="5645" max="5645" width="14.85546875" style="42" bestFit="1" customWidth="1"/>
    <col min="5646" max="5646" width="9.28515625" style="42" bestFit="1" customWidth="1"/>
    <col min="5647" max="5647" width="14.42578125" style="42" bestFit="1" customWidth="1"/>
    <col min="5648" max="5648" width="9.28515625" style="42" bestFit="1" customWidth="1"/>
    <col min="5649" max="5649" width="14.85546875" style="42" bestFit="1" customWidth="1"/>
    <col min="5650" max="5650" width="10" style="42" bestFit="1" customWidth="1"/>
    <col min="5651" max="5651" width="14.85546875" style="42" bestFit="1" customWidth="1"/>
    <col min="5652" max="5652" width="10" style="42" bestFit="1" customWidth="1"/>
    <col min="5653" max="5888" width="9.140625" style="42"/>
    <col min="5889" max="5889" width="47.5703125" style="42" bestFit="1" customWidth="1"/>
    <col min="5890" max="5890" width="10.85546875" style="42" bestFit="1" customWidth="1"/>
    <col min="5891" max="5891" width="11.28515625" style="42" bestFit="1" customWidth="1"/>
    <col min="5892" max="5892" width="9.28515625" style="42" bestFit="1" customWidth="1"/>
    <col min="5893" max="5893" width="13.140625" style="42" bestFit="1" customWidth="1"/>
    <col min="5894" max="5894" width="9.28515625" style="42" bestFit="1" customWidth="1"/>
    <col min="5895" max="5895" width="12.85546875" style="42" bestFit="1" customWidth="1"/>
    <col min="5896" max="5896" width="9.28515625" style="42" bestFit="1" customWidth="1"/>
    <col min="5897" max="5897" width="14.140625" style="42" bestFit="1" customWidth="1"/>
    <col min="5898" max="5898" width="9.28515625" style="42" bestFit="1" customWidth="1"/>
    <col min="5899" max="5899" width="14.85546875" style="42" bestFit="1" customWidth="1"/>
    <col min="5900" max="5900" width="9.28515625" style="42" bestFit="1" customWidth="1"/>
    <col min="5901" max="5901" width="14.85546875" style="42" bestFit="1" customWidth="1"/>
    <col min="5902" max="5902" width="9.28515625" style="42" bestFit="1" customWidth="1"/>
    <col min="5903" max="5903" width="14.42578125" style="42" bestFit="1" customWidth="1"/>
    <col min="5904" max="5904" width="9.28515625" style="42" bestFit="1" customWidth="1"/>
    <col min="5905" max="5905" width="14.85546875" style="42" bestFit="1" customWidth="1"/>
    <col min="5906" max="5906" width="10" style="42" bestFit="1" customWidth="1"/>
    <col min="5907" max="5907" width="14.85546875" style="42" bestFit="1" customWidth="1"/>
    <col min="5908" max="5908" width="10" style="42" bestFit="1" customWidth="1"/>
    <col min="5909" max="6144" width="9.140625" style="42"/>
    <col min="6145" max="6145" width="47.5703125" style="42" bestFit="1" customWidth="1"/>
    <col min="6146" max="6146" width="10.85546875" style="42" bestFit="1" customWidth="1"/>
    <col min="6147" max="6147" width="11.28515625" style="42" bestFit="1" customWidth="1"/>
    <col min="6148" max="6148" width="9.28515625" style="42" bestFit="1" customWidth="1"/>
    <col min="6149" max="6149" width="13.140625" style="42" bestFit="1" customWidth="1"/>
    <col min="6150" max="6150" width="9.28515625" style="42" bestFit="1" customWidth="1"/>
    <col min="6151" max="6151" width="12.85546875" style="42" bestFit="1" customWidth="1"/>
    <col min="6152" max="6152" width="9.28515625" style="42" bestFit="1" customWidth="1"/>
    <col min="6153" max="6153" width="14.140625" style="42" bestFit="1" customWidth="1"/>
    <col min="6154" max="6154" width="9.28515625" style="42" bestFit="1" customWidth="1"/>
    <col min="6155" max="6155" width="14.85546875" style="42" bestFit="1" customWidth="1"/>
    <col min="6156" max="6156" width="9.28515625" style="42" bestFit="1" customWidth="1"/>
    <col min="6157" max="6157" width="14.85546875" style="42" bestFit="1" customWidth="1"/>
    <col min="6158" max="6158" width="9.28515625" style="42" bestFit="1" customWidth="1"/>
    <col min="6159" max="6159" width="14.42578125" style="42" bestFit="1" customWidth="1"/>
    <col min="6160" max="6160" width="9.28515625" style="42" bestFit="1" customWidth="1"/>
    <col min="6161" max="6161" width="14.85546875" style="42" bestFit="1" customWidth="1"/>
    <col min="6162" max="6162" width="10" style="42" bestFit="1" customWidth="1"/>
    <col min="6163" max="6163" width="14.85546875" style="42" bestFit="1" customWidth="1"/>
    <col min="6164" max="6164" width="10" style="42" bestFit="1" customWidth="1"/>
    <col min="6165" max="6400" width="9.140625" style="42"/>
    <col min="6401" max="6401" width="47.5703125" style="42" bestFit="1" customWidth="1"/>
    <col min="6402" max="6402" width="10.85546875" style="42" bestFit="1" customWidth="1"/>
    <col min="6403" max="6403" width="11.28515625" style="42" bestFit="1" customWidth="1"/>
    <col min="6404" max="6404" width="9.28515625" style="42" bestFit="1" customWidth="1"/>
    <col min="6405" max="6405" width="13.140625" style="42" bestFit="1" customWidth="1"/>
    <col min="6406" max="6406" width="9.28515625" style="42" bestFit="1" customWidth="1"/>
    <col min="6407" max="6407" width="12.85546875" style="42" bestFit="1" customWidth="1"/>
    <col min="6408" max="6408" width="9.28515625" style="42" bestFit="1" customWidth="1"/>
    <col min="6409" max="6409" width="14.140625" style="42" bestFit="1" customWidth="1"/>
    <col min="6410" max="6410" width="9.28515625" style="42" bestFit="1" customWidth="1"/>
    <col min="6411" max="6411" width="14.85546875" style="42" bestFit="1" customWidth="1"/>
    <col min="6412" max="6412" width="9.28515625" style="42" bestFit="1" customWidth="1"/>
    <col min="6413" max="6413" width="14.85546875" style="42" bestFit="1" customWidth="1"/>
    <col min="6414" max="6414" width="9.28515625" style="42" bestFit="1" customWidth="1"/>
    <col min="6415" max="6415" width="14.42578125" style="42" bestFit="1" customWidth="1"/>
    <col min="6416" max="6416" width="9.28515625" style="42" bestFit="1" customWidth="1"/>
    <col min="6417" max="6417" width="14.85546875" style="42" bestFit="1" customWidth="1"/>
    <col min="6418" max="6418" width="10" style="42" bestFit="1" customWidth="1"/>
    <col min="6419" max="6419" width="14.85546875" style="42" bestFit="1" customWidth="1"/>
    <col min="6420" max="6420" width="10" style="42" bestFit="1" customWidth="1"/>
    <col min="6421" max="6656" width="9.140625" style="42"/>
    <col min="6657" max="6657" width="47.5703125" style="42" bestFit="1" customWidth="1"/>
    <col min="6658" max="6658" width="10.85546875" style="42" bestFit="1" customWidth="1"/>
    <col min="6659" max="6659" width="11.28515625" style="42" bestFit="1" customWidth="1"/>
    <col min="6660" max="6660" width="9.28515625" style="42" bestFit="1" customWidth="1"/>
    <col min="6661" max="6661" width="13.140625" style="42" bestFit="1" customWidth="1"/>
    <col min="6662" max="6662" width="9.28515625" style="42" bestFit="1" customWidth="1"/>
    <col min="6663" max="6663" width="12.85546875" style="42" bestFit="1" customWidth="1"/>
    <col min="6664" max="6664" width="9.28515625" style="42" bestFit="1" customWidth="1"/>
    <col min="6665" max="6665" width="14.140625" style="42" bestFit="1" customWidth="1"/>
    <col min="6666" max="6666" width="9.28515625" style="42" bestFit="1" customWidth="1"/>
    <col min="6667" max="6667" width="14.85546875" style="42" bestFit="1" customWidth="1"/>
    <col min="6668" max="6668" width="9.28515625" style="42" bestFit="1" customWidth="1"/>
    <col min="6669" max="6669" width="14.85546875" style="42" bestFit="1" customWidth="1"/>
    <col min="6670" max="6670" width="9.28515625" style="42" bestFit="1" customWidth="1"/>
    <col min="6671" max="6671" width="14.42578125" style="42" bestFit="1" customWidth="1"/>
    <col min="6672" max="6672" width="9.28515625" style="42" bestFit="1" customWidth="1"/>
    <col min="6673" max="6673" width="14.85546875" style="42" bestFit="1" customWidth="1"/>
    <col min="6674" max="6674" width="10" style="42" bestFit="1" customWidth="1"/>
    <col min="6675" max="6675" width="14.85546875" style="42" bestFit="1" customWidth="1"/>
    <col min="6676" max="6676" width="10" style="42" bestFit="1" customWidth="1"/>
    <col min="6677" max="6912" width="9.140625" style="42"/>
    <col min="6913" max="6913" width="47.5703125" style="42" bestFit="1" customWidth="1"/>
    <col min="6914" max="6914" width="10.85546875" style="42" bestFit="1" customWidth="1"/>
    <col min="6915" max="6915" width="11.28515625" style="42" bestFit="1" customWidth="1"/>
    <col min="6916" max="6916" width="9.28515625" style="42" bestFit="1" customWidth="1"/>
    <col min="6917" max="6917" width="13.140625" style="42" bestFit="1" customWidth="1"/>
    <col min="6918" max="6918" width="9.28515625" style="42" bestFit="1" customWidth="1"/>
    <col min="6919" max="6919" width="12.85546875" style="42" bestFit="1" customWidth="1"/>
    <col min="6920" max="6920" width="9.28515625" style="42" bestFit="1" customWidth="1"/>
    <col min="6921" max="6921" width="14.140625" style="42" bestFit="1" customWidth="1"/>
    <col min="6922" max="6922" width="9.28515625" style="42" bestFit="1" customWidth="1"/>
    <col min="6923" max="6923" width="14.85546875" style="42" bestFit="1" customWidth="1"/>
    <col min="6924" max="6924" width="9.28515625" style="42" bestFit="1" customWidth="1"/>
    <col min="6925" max="6925" width="14.85546875" style="42" bestFit="1" customWidth="1"/>
    <col min="6926" max="6926" width="9.28515625" style="42" bestFit="1" customWidth="1"/>
    <col min="6927" max="6927" width="14.42578125" style="42" bestFit="1" customWidth="1"/>
    <col min="6928" max="6928" width="9.28515625" style="42" bestFit="1" customWidth="1"/>
    <col min="6929" max="6929" width="14.85546875" style="42" bestFit="1" customWidth="1"/>
    <col min="6930" max="6930" width="10" style="42" bestFit="1" customWidth="1"/>
    <col min="6931" max="6931" width="14.85546875" style="42" bestFit="1" customWidth="1"/>
    <col min="6932" max="6932" width="10" style="42" bestFit="1" customWidth="1"/>
    <col min="6933" max="7168" width="9.140625" style="42"/>
    <col min="7169" max="7169" width="47.5703125" style="42" bestFit="1" customWidth="1"/>
    <col min="7170" max="7170" width="10.85546875" style="42" bestFit="1" customWidth="1"/>
    <col min="7171" max="7171" width="11.28515625" style="42" bestFit="1" customWidth="1"/>
    <col min="7172" max="7172" width="9.28515625" style="42" bestFit="1" customWidth="1"/>
    <col min="7173" max="7173" width="13.140625" style="42" bestFit="1" customWidth="1"/>
    <col min="7174" max="7174" width="9.28515625" style="42" bestFit="1" customWidth="1"/>
    <col min="7175" max="7175" width="12.85546875" style="42" bestFit="1" customWidth="1"/>
    <col min="7176" max="7176" width="9.28515625" style="42" bestFit="1" customWidth="1"/>
    <col min="7177" max="7177" width="14.140625" style="42" bestFit="1" customWidth="1"/>
    <col min="7178" max="7178" width="9.28515625" style="42" bestFit="1" customWidth="1"/>
    <col min="7179" max="7179" width="14.85546875" style="42" bestFit="1" customWidth="1"/>
    <col min="7180" max="7180" width="9.28515625" style="42" bestFit="1" customWidth="1"/>
    <col min="7181" max="7181" width="14.85546875" style="42" bestFit="1" customWidth="1"/>
    <col min="7182" max="7182" width="9.28515625" style="42" bestFit="1" customWidth="1"/>
    <col min="7183" max="7183" width="14.42578125" style="42" bestFit="1" customWidth="1"/>
    <col min="7184" max="7184" width="9.28515625" style="42" bestFit="1" customWidth="1"/>
    <col min="7185" max="7185" width="14.85546875" style="42" bestFit="1" customWidth="1"/>
    <col min="7186" max="7186" width="10" style="42" bestFit="1" customWidth="1"/>
    <col min="7187" max="7187" width="14.85546875" style="42" bestFit="1" customWidth="1"/>
    <col min="7188" max="7188" width="10" style="42" bestFit="1" customWidth="1"/>
    <col min="7189" max="7424" width="9.140625" style="42"/>
    <col min="7425" max="7425" width="47.5703125" style="42" bestFit="1" customWidth="1"/>
    <col min="7426" max="7426" width="10.85546875" style="42" bestFit="1" customWidth="1"/>
    <col min="7427" max="7427" width="11.28515625" style="42" bestFit="1" customWidth="1"/>
    <col min="7428" max="7428" width="9.28515625" style="42" bestFit="1" customWidth="1"/>
    <col min="7429" max="7429" width="13.140625" style="42" bestFit="1" customWidth="1"/>
    <col min="7430" max="7430" width="9.28515625" style="42" bestFit="1" customWidth="1"/>
    <col min="7431" max="7431" width="12.85546875" style="42" bestFit="1" customWidth="1"/>
    <col min="7432" max="7432" width="9.28515625" style="42" bestFit="1" customWidth="1"/>
    <col min="7433" max="7433" width="14.140625" style="42" bestFit="1" customWidth="1"/>
    <col min="7434" max="7434" width="9.28515625" style="42" bestFit="1" customWidth="1"/>
    <col min="7435" max="7435" width="14.85546875" style="42" bestFit="1" customWidth="1"/>
    <col min="7436" max="7436" width="9.28515625" style="42" bestFit="1" customWidth="1"/>
    <col min="7437" max="7437" width="14.85546875" style="42" bestFit="1" customWidth="1"/>
    <col min="7438" max="7438" width="9.28515625" style="42" bestFit="1" customWidth="1"/>
    <col min="7439" max="7439" width="14.42578125" style="42" bestFit="1" customWidth="1"/>
    <col min="7440" max="7440" width="9.28515625" style="42" bestFit="1" customWidth="1"/>
    <col min="7441" max="7441" width="14.85546875" style="42" bestFit="1" customWidth="1"/>
    <col min="7442" max="7442" width="10" style="42" bestFit="1" customWidth="1"/>
    <col min="7443" max="7443" width="14.85546875" style="42" bestFit="1" customWidth="1"/>
    <col min="7444" max="7444" width="10" style="42" bestFit="1" customWidth="1"/>
    <col min="7445" max="7680" width="9.140625" style="42"/>
    <col min="7681" max="7681" width="47.5703125" style="42" bestFit="1" customWidth="1"/>
    <col min="7682" max="7682" width="10.85546875" style="42" bestFit="1" customWidth="1"/>
    <col min="7683" max="7683" width="11.28515625" style="42" bestFit="1" customWidth="1"/>
    <col min="7684" max="7684" width="9.28515625" style="42" bestFit="1" customWidth="1"/>
    <col min="7685" max="7685" width="13.140625" style="42" bestFit="1" customWidth="1"/>
    <col min="7686" max="7686" width="9.28515625" style="42" bestFit="1" customWidth="1"/>
    <col min="7687" max="7687" width="12.85546875" style="42" bestFit="1" customWidth="1"/>
    <col min="7688" max="7688" width="9.28515625" style="42" bestFit="1" customWidth="1"/>
    <col min="7689" max="7689" width="14.140625" style="42" bestFit="1" customWidth="1"/>
    <col min="7690" max="7690" width="9.28515625" style="42" bestFit="1" customWidth="1"/>
    <col min="7691" max="7691" width="14.85546875" style="42" bestFit="1" customWidth="1"/>
    <col min="7692" max="7692" width="9.28515625" style="42" bestFit="1" customWidth="1"/>
    <col min="7693" max="7693" width="14.85546875" style="42" bestFit="1" customWidth="1"/>
    <col min="7694" max="7694" width="9.28515625" style="42" bestFit="1" customWidth="1"/>
    <col min="7695" max="7695" width="14.42578125" style="42" bestFit="1" customWidth="1"/>
    <col min="7696" max="7696" width="9.28515625" style="42" bestFit="1" customWidth="1"/>
    <col min="7697" max="7697" width="14.85546875" style="42" bestFit="1" customWidth="1"/>
    <col min="7698" max="7698" width="10" style="42" bestFit="1" customWidth="1"/>
    <col min="7699" max="7699" width="14.85546875" style="42" bestFit="1" customWidth="1"/>
    <col min="7700" max="7700" width="10" style="42" bestFit="1" customWidth="1"/>
    <col min="7701" max="7936" width="9.140625" style="42"/>
    <col min="7937" max="7937" width="47.5703125" style="42" bestFit="1" customWidth="1"/>
    <col min="7938" max="7938" width="10.85546875" style="42" bestFit="1" customWidth="1"/>
    <col min="7939" max="7939" width="11.28515625" style="42" bestFit="1" customWidth="1"/>
    <col min="7940" max="7940" width="9.28515625" style="42" bestFit="1" customWidth="1"/>
    <col min="7941" max="7941" width="13.140625" style="42" bestFit="1" customWidth="1"/>
    <col min="7942" max="7942" width="9.28515625" style="42" bestFit="1" customWidth="1"/>
    <col min="7943" max="7943" width="12.85546875" style="42" bestFit="1" customWidth="1"/>
    <col min="7944" max="7944" width="9.28515625" style="42" bestFit="1" customWidth="1"/>
    <col min="7945" max="7945" width="14.140625" style="42" bestFit="1" customWidth="1"/>
    <col min="7946" max="7946" width="9.28515625" style="42" bestFit="1" customWidth="1"/>
    <col min="7947" max="7947" width="14.85546875" style="42" bestFit="1" customWidth="1"/>
    <col min="7948" max="7948" width="9.28515625" style="42" bestFit="1" customWidth="1"/>
    <col min="7949" max="7949" width="14.85546875" style="42" bestFit="1" customWidth="1"/>
    <col min="7950" max="7950" width="9.28515625" style="42" bestFit="1" customWidth="1"/>
    <col min="7951" max="7951" width="14.42578125" style="42" bestFit="1" customWidth="1"/>
    <col min="7952" max="7952" width="9.28515625" style="42" bestFit="1" customWidth="1"/>
    <col min="7953" max="7953" width="14.85546875" style="42" bestFit="1" customWidth="1"/>
    <col min="7954" max="7954" width="10" style="42" bestFit="1" customWidth="1"/>
    <col min="7955" max="7955" width="14.85546875" style="42" bestFit="1" customWidth="1"/>
    <col min="7956" max="7956" width="10" style="42" bestFit="1" customWidth="1"/>
    <col min="7957" max="8192" width="9.140625" style="42"/>
    <col min="8193" max="8193" width="47.5703125" style="42" bestFit="1" customWidth="1"/>
    <col min="8194" max="8194" width="10.85546875" style="42" bestFit="1" customWidth="1"/>
    <col min="8195" max="8195" width="11.28515625" style="42" bestFit="1" customWidth="1"/>
    <col min="8196" max="8196" width="9.28515625" style="42" bestFit="1" customWidth="1"/>
    <col min="8197" max="8197" width="13.140625" style="42" bestFit="1" customWidth="1"/>
    <col min="8198" max="8198" width="9.28515625" style="42" bestFit="1" customWidth="1"/>
    <col min="8199" max="8199" width="12.85546875" style="42" bestFit="1" customWidth="1"/>
    <col min="8200" max="8200" width="9.28515625" style="42" bestFit="1" customWidth="1"/>
    <col min="8201" max="8201" width="14.140625" style="42" bestFit="1" customWidth="1"/>
    <col min="8202" max="8202" width="9.28515625" style="42" bestFit="1" customWidth="1"/>
    <col min="8203" max="8203" width="14.85546875" style="42" bestFit="1" customWidth="1"/>
    <col min="8204" max="8204" width="9.28515625" style="42" bestFit="1" customWidth="1"/>
    <col min="8205" max="8205" width="14.85546875" style="42" bestFit="1" customWidth="1"/>
    <col min="8206" max="8206" width="9.28515625" style="42" bestFit="1" customWidth="1"/>
    <col min="8207" max="8207" width="14.42578125" style="42" bestFit="1" customWidth="1"/>
    <col min="8208" max="8208" width="9.28515625" style="42" bestFit="1" customWidth="1"/>
    <col min="8209" max="8209" width="14.85546875" style="42" bestFit="1" customWidth="1"/>
    <col min="8210" max="8210" width="10" style="42" bestFit="1" customWidth="1"/>
    <col min="8211" max="8211" width="14.85546875" style="42" bestFit="1" customWidth="1"/>
    <col min="8212" max="8212" width="10" style="42" bestFit="1" customWidth="1"/>
    <col min="8213" max="8448" width="9.140625" style="42"/>
    <col min="8449" max="8449" width="47.5703125" style="42" bestFit="1" customWidth="1"/>
    <col min="8450" max="8450" width="10.85546875" style="42" bestFit="1" customWidth="1"/>
    <col min="8451" max="8451" width="11.28515625" style="42" bestFit="1" customWidth="1"/>
    <col min="8452" max="8452" width="9.28515625" style="42" bestFit="1" customWidth="1"/>
    <col min="8453" max="8453" width="13.140625" style="42" bestFit="1" customWidth="1"/>
    <col min="8454" max="8454" width="9.28515625" style="42" bestFit="1" customWidth="1"/>
    <col min="8455" max="8455" width="12.85546875" style="42" bestFit="1" customWidth="1"/>
    <col min="8456" max="8456" width="9.28515625" style="42" bestFit="1" customWidth="1"/>
    <col min="8457" max="8457" width="14.140625" style="42" bestFit="1" customWidth="1"/>
    <col min="8458" max="8458" width="9.28515625" style="42" bestFit="1" customWidth="1"/>
    <col min="8459" max="8459" width="14.85546875" style="42" bestFit="1" customWidth="1"/>
    <col min="8460" max="8460" width="9.28515625" style="42" bestFit="1" customWidth="1"/>
    <col min="8461" max="8461" width="14.85546875" style="42" bestFit="1" customWidth="1"/>
    <col min="8462" max="8462" width="9.28515625" style="42" bestFit="1" customWidth="1"/>
    <col min="8463" max="8463" width="14.42578125" style="42" bestFit="1" customWidth="1"/>
    <col min="8464" max="8464" width="9.28515625" style="42" bestFit="1" customWidth="1"/>
    <col min="8465" max="8465" width="14.85546875" style="42" bestFit="1" customWidth="1"/>
    <col min="8466" max="8466" width="10" style="42" bestFit="1" customWidth="1"/>
    <col min="8467" max="8467" width="14.85546875" style="42" bestFit="1" customWidth="1"/>
    <col min="8468" max="8468" width="10" style="42" bestFit="1" customWidth="1"/>
    <col min="8469" max="8704" width="9.140625" style="42"/>
    <col min="8705" max="8705" width="47.5703125" style="42" bestFit="1" customWidth="1"/>
    <col min="8706" max="8706" width="10.85546875" style="42" bestFit="1" customWidth="1"/>
    <col min="8707" max="8707" width="11.28515625" style="42" bestFit="1" customWidth="1"/>
    <col min="8708" max="8708" width="9.28515625" style="42" bestFit="1" customWidth="1"/>
    <col min="8709" max="8709" width="13.140625" style="42" bestFit="1" customWidth="1"/>
    <col min="8710" max="8710" width="9.28515625" style="42" bestFit="1" customWidth="1"/>
    <col min="8711" max="8711" width="12.85546875" style="42" bestFit="1" customWidth="1"/>
    <col min="8712" max="8712" width="9.28515625" style="42" bestFit="1" customWidth="1"/>
    <col min="8713" max="8713" width="14.140625" style="42" bestFit="1" customWidth="1"/>
    <col min="8714" max="8714" width="9.28515625" style="42" bestFit="1" customWidth="1"/>
    <col min="8715" max="8715" width="14.85546875" style="42" bestFit="1" customWidth="1"/>
    <col min="8716" max="8716" width="9.28515625" style="42" bestFit="1" customWidth="1"/>
    <col min="8717" max="8717" width="14.85546875" style="42" bestFit="1" customWidth="1"/>
    <col min="8718" max="8718" width="9.28515625" style="42" bestFit="1" customWidth="1"/>
    <col min="8719" max="8719" width="14.42578125" style="42" bestFit="1" customWidth="1"/>
    <col min="8720" max="8720" width="9.28515625" style="42" bestFit="1" customWidth="1"/>
    <col min="8721" max="8721" width="14.85546875" style="42" bestFit="1" customWidth="1"/>
    <col min="8722" max="8722" width="10" style="42" bestFit="1" customWidth="1"/>
    <col min="8723" max="8723" width="14.85546875" style="42" bestFit="1" customWidth="1"/>
    <col min="8724" max="8724" width="10" style="42" bestFit="1" customWidth="1"/>
    <col min="8725" max="8960" width="9.140625" style="42"/>
    <col min="8961" max="8961" width="47.5703125" style="42" bestFit="1" customWidth="1"/>
    <col min="8962" max="8962" width="10.85546875" style="42" bestFit="1" customWidth="1"/>
    <col min="8963" max="8963" width="11.28515625" style="42" bestFit="1" customWidth="1"/>
    <col min="8964" max="8964" width="9.28515625" style="42" bestFit="1" customWidth="1"/>
    <col min="8965" max="8965" width="13.140625" style="42" bestFit="1" customWidth="1"/>
    <col min="8966" max="8966" width="9.28515625" style="42" bestFit="1" customWidth="1"/>
    <col min="8967" max="8967" width="12.85546875" style="42" bestFit="1" customWidth="1"/>
    <col min="8968" max="8968" width="9.28515625" style="42" bestFit="1" customWidth="1"/>
    <col min="8969" max="8969" width="14.140625" style="42" bestFit="1" customWidth="1"/>
    <col min="8970" max="8970" width="9.28515625" style="42" bestFit="1" customWidth="1"/>
    <col min="8971" max="8971" width="14.85546875" style="42" bestFit="1" customWidth="1"/>
    <col min="8972" max="8972" width="9.28515625" style="42" bestFit="1" customWidth="1"/>
    <col min="8973" max="8973" width="14.85546875" style="42" bestFit="1" customWidth="1"/>
    <col min="8974" max="8974" width="9.28515625" style="42" bestFit="1" customWidth="1"/>
    <col min="8975" max="8975" width="14.42578125" style="42" bestFit="1" customWidth="1"/>
    <col min="8976" max="8976" width="9.28515625" style="42" bestFit="1" customWidth="1"/>
    <col min="8977" max="8977" width="14.85546875" style="42" bestFit="1" customWidth="1"/>
    <col min="8978" max="8978" width="10" style="42" bestFit="1" customWidth="1"/>
    <col min="8979" max="8979" width="14.85546875" style="42" bestFit="1" customWidth="1"/>
    <col min="8980" max="8980" width="10" style="42" bestFit="1" customWidth="1"/>
    <col min="8981" max="9216" width="9.140625" style="42"/>
    <col min="9217" max="9217" width="47.5703125" style="42" bestFit="1" customWidth="1"/>
    <col min="9218" max="9218" width="10.85546875" style="42" bestFit="1" customWidth="1"/>
    <col min="9219" max="9219" width="11.28515625" style="42" bestFit="1" customWidth="1"/>
    <col min="9220" max="9220" width="9.28515625" style="42" bestFit="1" customWidth="1"/>
    <col min="9221" max="9221" width="13.140625" style="42" bestFit="1" customWidth="1"/>
    <col min="9222" max="9222" width="9.28515625" style="42" bestFit="1" customWidth="1"/>
    <col min="9223" max="9223" width="12.85546875" style="42" bestFit="1" customWidth="1"/>
    <col min="9224" max="9224" width="9.28515625" style="42" bestFit="1" customWidth="1"/>
    <col min="9225" max="9225" width="14.140625" style="42" bestFit="1" customWidth="1"/>
    <col min="9226" max="9226" width="9.28515625" style="42" bestFit="1" customWidth="1"/>
    <col min="9227" max="9227" width="14.85546875" style="42" bestFit="1" customWidth="1"/>
    <col min="9228" max="9228" width="9.28515625" style="42" bestFit="1" customWidth="1"/>
    <col min="9229" max="9229" width="14.85546875" style="42" bestFit="1" customWidth="1"/>
    <col min="9230" max="9230" width="9.28515625" style="42" bestFit="1" customWidth="1"/>
    <col min="9231" max="9231" width="14.42578125" style="42" bestFit="1" customWidth="1"/>
    <col min="9232" max="9232" width="9.28515625" style="42" bestFit="1" customWidth="1"/>
    <col min="9233" max="9233" width="14.85546875" style="42" bestFit="1" customWidth="1"/>
    <col min="9234" max="9234" width="10" style="42" bestFit="1" customWidth="1"/>
    <col min="9235" max="9235" width="14.85546875" style="42" bestFit="1" customWidth="1"/>
    <col min="9236" max="9236" width="10" style="42" bestFit="1" customWidth="1"/>
    <col min="9237" max="9472" width="9.140625" style="42"/>
    <col min="9473" max="9473" width="47.5703125" style="42" bestFit="1" customWidth="1"/>
    <col min="9474" max="9474" width="10.85546875" style="42" bestFit="1" customWidth="1"/>
    <col min="9475" max="9475" width="11.28515625" style="42" bestFit="1" customWidth="1"/>
    <col min="9476" max="9476" width="9.28515625" style="42" bestFit="1" customWidth="1"/>
    <col min="9477" max="9477" width="13.140625" style="42" bestFit="1" customWidth="1"/>
    <col min="9478" max="9478" width="9.28515625" style="42" bestFit="1" customWidth="1"/>
    <col min="9479" max="9479" width="12.85546875" style="42" bestFit="1" customWidth="1"/>
    <col min="9480" max="9480" width="9.28515625" style="42" bestFit="1" customWidth="1"/>
    <col min="9481" max="9481" width="14.140625" style="42" bestFit="1" customWidth="1"/>
    <col min="9482" max="9482" width="9.28515625" style="42" bestFit="1" customWidth="1"/>
    <col min="9483" max="9483" width="14.85546875" style="42" bestFit="1" customWidth="1"/>
    <col min="9484" max="9484" width="9.28515625" style="42" bestFit="1" customWidth="1"/>
    <col min="9485" max="9485" width="14.85546875" style="42" bestFit="1" customWidth="1"/>
    <col min="9486" max="9486" width="9.28515625" style="42" bestFit="1" customWidth="1"/>
    <col min="9487" max="9487" width="14.42578125" style="42" bestFit="1" customWidth="1"/>
    <col min="9488" max="9488" width="9.28515625" style="42" bestFit="1" customWidth="1"/>
    <col min="9489" max="9489" width="14.85546875" style="42" bestFit="1" customWidth="1"/>
    <col min="9490" max="9490" width="10" style="42" bestFit="1" customWidth="1"/>
    <col min="9491" max="9491" width="14.85546875" style="42" bestFit="1" customWidth="1"/>
    <col min="9492" max="9492" width="10" style="42" bestFit="1" customWidth="1"/>
    <col min="9493" max="9728" width="9.140625" style="42"/>
    <col min="9729" max="9729" width="47.5703125" style="42" bestFit="1" customWidth="1"/>
    <col min="9730" max="9730" width="10.85546875" style="42" bestFit="1" customWidth="1"/>
    <col min="9731" max="9731" width="11.28515625" style="42" bestFit="1" customWidth="1"/>
    <col min="9732" max="9732" width="9.28515625" style="42" bestFit="1" customWidth="1"/>
    <col min="9733" max="9733" width="13.140625" style="42" bestFit="1" customWidth="1"/>
    <col min="9734" max="9734" width="9.28515625" style="42" bestFit="1" customWidth="1"/>
    <col min="9735" max="9735" width="12.85546875" style="42" bestFit="1" customWidth="1"/>
    <col min="9736" max="9736" width="9.28515625" style="42" bestFit="1" customWidth="1"/>
    <col min="9737" max="9737" width="14.140625" style="42" bestFit="1" customWidth="1"/>
    <col min="9738" max="9738" width="9.28515625" style="42" bestFit="1" customWidth="1"/>
    <col min="9739" max="9739" width="14.85546875" style="42" bestFit="1" customWidth="1"/>
    <col min="9740" max="9740" width="9.28515625" style="42" bestFit="1" customWidth="1"/>
    <col min="9741" max="9741" width="14.85546875" style="42" bestFit="1" customWidth="1"/>
    <col min="9742" max="9742" width="9.28515625" style="42" bestFit="1" customWidth="1"/>
    <col min="9743" max="9743" width="14.42578125" style="42" bestFit="1" customWidth="1"/>
    <col min="9744" max="9744" width="9.28515625" style="42" bestFit="1" customWidth="1"/>
    <col min="9745" max="9745" width="14.85546875" style="42" bestFit="1" customWidth="1"/>
    <col min="9746" max="9746" width="10" style="42" bestFit="1" customWidth="1"/>
    <col min="9747" max="9747" width="14.85546875" style="42" bestFit="1" customWidth="1"/>
    <col min="9748" max="9748" width="10" style="42" bestFit="1" customWidth="1"/>
    <col min="9749" max="9984" width="9.140625" style="42"/>
    <col min="9985" max="9985" width="47.5703125" style="42" bestFit="1" customWidth="1"/>
    <col min="9986" max="9986" width="10.85546875" style="42" bestFit="1" customWidth="1"/>
    <col min="9987" max="9987" width="11.28515625" style="42" bestFit="1" customWidth="1"/>
    <col min="9988" max="9988" width="9.28515625" style="42" bestFit="1" customWidth="1"/>
    <col min="9989" max="9989" width="13.140625" style="42" bestFit="1" customWidth="1"/>
    <col min="9990" max="9990" width="9.28515625" style="42" bestFit="1" customWidth="1"/>
    <col min="9991" max="9991" width="12.85546875" style="42" bestFit="1" customWidth="1"/>
    <col min="9992" max="9992" width="9.28515625" style="42" bestFit="1" customWidth="1"/>
    <col min="9993" max="9993" width="14.140625" style="42" bestFit="1" customWidth="1"/>
    <col min="9994" max="9994" width="9.28515625" style="42" bestFit="1" customWidth="1"/>
    <col min="9995" max="9995" width="14.85546875" style="42" bestFit="1" customWidth="1"/>
    <col min="9996" max="9996" width="9.28515625" style="42" bestFit="1" customWidth="1"/>
    <col min="9997" max="9997" width="14.85546875" style="42" bestFit="1" customWidth="1"/>
    <col min="9998" max="9998" width="9.28515625" style="42" bestFit="1" customWidth="1"/>
    <col min="9999" max="9999" width="14.42578125" style="42" bestFit="1" customWidth="1"/>
    <col min="10000" max="10000" width="9.28515625" style="42" bestFit="1" customWidth="1"/>
    <col min="10001" max="10001" width="14.85546875" style="42" bestFit="1" customWidth="1"/>
    <col min="10002" max="10002" width="10" style="42" bestFit="1" customWidth="1"/>
    <col min="10003" max="10003" width="14.85546875" style="42" bestFit="1" customWidth="1"/>
    <col min="10004" max="10004" width="10" style="42" bestFit="1" customWidth="1"/>
    <col min="10005" max="10240" width="9.140625" style="42"/>
    <col min="10241" max="10241" width="47.5703125" style="42" bestFit="1" customWidth="1"/>
    <col min="10242" max="10242" width="10.85546875" style="42" bestFit="1" customWidth="1"/>
    <col min="10243" max="10243" width="11.28515625" style="42" bestFit="1" customWidth="1"/>
    <col min="10244" max="10244" width="9.28515625" style="42" bestFit="1" customWidth="1"/>
    <col min="10245" max="10245" width="13.140625" style="42" bestFit="1" customWidth="1"/>
    <col min="10246" max="10246" width="9.28515625" style="42" bestFit="1" customWidth="1"/>
    <col min="10247" max="10247" width="12.85546875" style="42" bestFit="1" customWidth="1"/>
    <col min="10248" max="10248" width="9.28515625" style="42" bestFit="1" customWidth="1"/>
    <col min="10249" max="10249" width="14.140625" style="42" bestFit="1" customWidth="1"/>
    <col min="10250" max="10250" width="9.28515625" style="42" bestFit="1" customWidth="1"/>
    <col min="10251" max="10251" width="14.85546875" style="42" bestFit="1" customWidth="1"/>
    <col min="10252" max="10252" width="9.28515625" style="42" bestFit="1" customWidth="1"/>
    <col min="10253" max="10253" width="14.85546875" style="42" bestFit="1" customWidth="1"/>
    <col min="10254" max="10254" width="9.28515625" style="42" bestFit="1" customWidth="1"/>
    <col min="10255" max="10255" width="14.42578125" style="42" bestFit="1" customWidth="1"/>
    <col min="10256" max="10256" width="9.28515625" style="42" bestFit="1" customWidth="1"/>
    <col min="10257" max="10257" width="14.85546875" style="42" bestFit="1" customWidth="1"/>
    <col min="10258" max="10258" width="10" style="42" bestFit="1" customWidth="1"/>
    <col min="10259" max="10259" width="14.85546875" style="42" bestFit="1" customWidth="1"/>
    <col min="10260" max="10260" width="10" style="42" bestFit="1" customWidth="1"/>
    <col min="10261" max="10496" width="9.140625" style="42"/>
    <col min="10497" max="10497" width="47.5703125" style="42" bestFit="1" customWidth="1"/>
    <col min="10498" max="10498" width="10.85546875" style="42" bestFit="1" customWidth="1"/>
    <col min="10499" max="10499" width="11.28515625" style="42" bestFit="1" customWidth="1"/>
    <col min="10500" max="10500" width="9.28515625" style="42" bestFit="1" customWidth="1"/>
    <col min="10501" max="10501" width="13.140625" style="42" bestFit="1" customWidth="1"/>
    <col min="10502" max="10502" width="9.28515625" style="42" bestFit="1" customWidth="1"/>
    <col min="10503" max="10503" width="12.85546875" style="42" bestFit="1" customWidth="1"/>
    <col min="10504" max="10504" width="9.28515625" style="42" bestFit="1" customWidth="1"/>
    <col min="10505" max="10505" width="14.140625" style="42" bestFit="1" customWidth="1"/>
    <col min="10506" max="10506" width="9.28515625" style="42" bestFit="1" customWidth="1"/>
    <col min="10507" max="10507" width="14.85546875" style="42" bestFit="1" customWidth="1"/>
    <col min="10508" max="10508" width="9.28515625" style="42" bestFit="1" customWidth="1"/>
    <col min="10509" max="10509" width="14.85546875" style="42" bestFit="1" customWidth="1"/>
    <col min="10510" max="10510" width="9.28515625" style="42" bestFit="1" customWidth="1"/>
    <col min="10511" max="10511" width="14.42578125" style="42" bestFit="1" customWidth="1"/>
    <col min="10512" max="10512" width="9.28515625" style="42" bestFit="1" customWidth="1"/>
    <col min="10513" max="10513" width="14.85546875" style="42" bestFit="1" customWidth="1"/>
    <col min="10514" max="10514" width="10" style="42" bestFit="1" customWidth="1"/>
    <col min="10515" max="10515" width="14.85546875" style="42" bestFit="1" customWidth="1"/>
    <col min="10516" max="10516" width="10" style="42" bestFit="1" customWidth="1"/>
    <col min="10517" max="10752" width="9.140625" style="42"/>
    <col min="10753" max="10753" width="47.5703125" style="42" bestFit="1" customWidth="1"/>
    <col min="10754" max="10754" width="10.85546875" style="42" bestFit="1" customWidth="1"/>
    <col min="10755" max="10755" width="11.28515625" style="42" bestFit="1" customWidth="1"/>
    <col min="10756" max="10756" width="9.28515625" style="42" bestFit="1" customWidth="1"/>
    <col min="10757" max="10757" width="13.140625" style="42" bestFit="1" customWidth="1"/>
    <col min="10758" max="10758" width="9.28515625" style="42" bestFit="1" customWidth="1"/>
    <col min="10759" max="10759" width="12.85546875" style="42" bestFit="1" customWidth="1"/>
    <col min="10760" max="10760" width="9.28515625" style="42" bestFit="1" customWidth="1"/>
    <col min="10761" max="10761" width="14.140625" style="42" bestFit="1" customWidth="1"/>
    <col min="10762" max="10762" width="9.28515625" style="42" bestFit="1" customWidth="1"/>
    <col min="10763" max="10763" width="14.85546875" style="42" bestFit="1" customWidth="1"/>
    <col min="10764" max="10764" width="9.28515625" style="42" bestFit="1" customWidth="1"/>
    <col min="10765" max="10765" width="14.85546875" style="42" bestFit="1" customWidth="1"/>
    <col min="10766" max="10766" width="9.28515625" style="42" bestFit="1" customWidth="1"/>
    <col min="10767" max="10767" width="14.42578125" style="42" bestFit="1" customWidth="1"/>
    <col min="10768" max="10768" width="9.28515625" style="42" bestFit="1" customWidth="1"/>
    <col min="10769" max="10769" width="14.85546875" style="42" bestFit="1" customWidth="1"/>
    <col min="10770" max="10770" width="10" style="42" bestFit="1" customWidth="1"/>
    <col min="10771" max="10771" width="14.85546875" style="42" bestFit="1" customWidth="1"/>
    <col min="10772" max="10772" width="10" style="42" bestFit="1" customWidth="1"/>
    <col min="10773" max="11008" width="9.140625" style="42"/>
    <col min="11009" max="11009" width="47.5703125" style="42" bestFit="1" customWidth="1"/>
    <col min="11010" max="11010" width="10.85546875" style="42" bestFit="1" customWidth="1"/>
    <col min="11011" max="11011" width="11.28515625" style="42" bestFit="1" customWidth="1"/>
    <col min="11012" max="11012" width="9.28515625" style="42" bestFit="1" customWidth="1"/>
    <col min="11013" max="11013" width="13.140625" style="42" bestFit="1" customWidth="1"/>
    <col min="11014" max="11014" width="9.28515625" style="42" bestFit="1" customWidth="1"/>
    <col min="11015" max="11015" width="12.85546875" style="42" bestFit="1" customWidth="1"/>
    <col min="11016" max="11016" width="9.28515625" style="42" bestFit="1" customWidth="1"/>
    <col min="11017" max="11017" width="14.140625" style="42" bestFit="1" customWidth="1"/>
    <col min="11018" max="11018" width="9.28515625" style="42" bestFit="1" customWidth="1"/>
    <col min="11019" max="11019" width="14.85546875" style="42" bestFit="1" customWidth="1"/>
    <col min="11020" max="11020" width="9.28515625" style="42" bestFit="1" customWidth="1"/>
    <col min="11021" max="11021" width="14.85546875" style="42" bestFit="1" customWidth="1"/>
    <col min="11022" max="11022" width="9.28515625" style="42" bestFit="1" customWidth="1"/>
    <col min="11023" max="11023" width="14.42578125" style="42" bestFit="1" customWidth="1"/>
    <col min="11024" max="11024" width="9.28515625" style="42" bestFit="1" customWidth="1"/>
    <col min="11025" max="11025" width="14.85546875" style="42" bestFit="1" customWidth="1"/>
    <col min="11026" max="11026" width="10" style="42" bestFit="1" customWidth="1"/>
    <col min="11027" max="11027" width="14.85546875" style="42" bestFit="1" customWidth="1"/>
    <col min="11028" max="11028" width="10" style="42" bestFit="1" customWidth="1"/>
    <col min="11029" max="11264" width="9.140625" style="42"/>
    <col min="11265" max="11265" width="47.5703125" style="42" bestFit="1" customWidth="1"/>
    <col min="11266" max="11266" width="10.85546875" style="42" bestFit="1" customWidth="1"/>
    <col min="11267" max="11267" width="11.28515625" style="42" bestFit="1" customWidth="1"/>
    <col min="11268" max="11268" width="9.28515625" style="42" bestFit="1" customWidth="1"/>
    <col min="11269" max="11269" width="13.140625" style="42" bestFit="1" customWidth="1"/>
    <col min="11270" max="11270" width="9.28515625" style="42" bestFit="1" customWidth="1"/>
    <col min="11271" max="11271" width="12.85546875" style="42" bestFit="1" customWidth="1"/>
    <col min="11272" max="11272" width="9.28515625" style="42" bestFit="1" customWidth="1"/>
    <col min="11273" max="11273" width="14.140625" style="42" bestFit="1" customWidth="1"/>
    <col min="11274" max="11274" width="9.28515625" style="42" bestFit="1" customWidth="1"/>
    <col min="11275" max="11275" width="14.85546875" style="42" bestFit="1" customWidth="1"/>
    <col min="11276" max="11276" width="9.28515625" style="42" bestFit="1" customWidth="1"/>
    <col min="11277" max="11277" width="14.85546875" style="42" bestFit="1" customWidth="1"/>
    <col min="11278" max="11278" width="9.28515625" style="42" bestFit="1" customWidth="1"/>
    <col min="11279" max="11279" width="14.42578125" style="42" bestFit="1" customWidth="1"/>
    <col min="11280" max="11280" width="9.28515625" style="42" bestFit="1" customWidth="1"/>
    <col min="11281" max="11281" width="14.85546875" style="42" bestFit="1" customWidth="1"/>
    <col min="11282" max="11282" width="10" style="42" bestFit="1" customWidth="1"/>
    <col min="11283" max="11283" width="14.85546875" style="42" bestFit="1" customWidth="1"/>
    <col min="11284" max="11284" width="10" style="42" bestFit="1" customWidth="1"/>
    <col min="11285" max="11520" width="9.140625" style="42"/>
    <col min="11521" max="11521" width="47.5703125" style="42" bestFit="1" customWidth="1"/>
    <col min="11522" max="11522" width="10.85546875" style="42" bestFit="1" customWidth="1"/>
    <col min="11523" max="11523" width="11.28515625" style="42" bestFit="1" customWidth="1"/>
    <col min="11524" max="11524" width="9.28515625" style="42" bestFit="1" customWidth="1"/>
    <col min="11525" max="11525" width="13.140625" style="42" bestFit="1" customWidth="1"/>
    <col min="11526" max="11526" width="9.28515625" style="42" bestFit="1" customWidth="1"/>
    <col min="11527" max="11527" width="12.85546875" style="42" bestFit="1" customWidth="1"/>
    <col min="11528" max="11528" width="9.28515625" style="42" bestFit="1" customWidth="1"/>
    <col min="11529" max="11529" width="14.140625" style="42" bestFit="1" customWidth="1"/>
    <col min="11530" max="11530" width="9.28515625" style="42" bestFit="1" customWidth="1"/>
    <col min="11531" max="11531" width="14.85546875" style="42" bestFit="1" customWidth="1"/>
    <col min="11532" max="11532" width="9.28515625" style="42" bestFit="1" customWidth="1"/>
    <col min="11533" max="11533" width="14.85546875" style="42" bestFit="1" customWidth="1"/>
    <col min="11534" max="11534" width="9.28515625" style="42" bestFit="1" customWidth="1"/>
    <col min="11535" max="11535" width="14.42578125" style="42" bestFit="1" customWidth="1"/>
    <col min="11536" max="11536" width="9.28515625" style="42" bestFit="1" customWidth="1"/>
    <col min="11537" max="11537" width="14.85546875" style="42" bestFit="1" customWidth="1"/>
    <col min="11538" max="11538" width="10" style="42" bestFit="1" customWidth="1"/>
    <col min="11539" max="11539" width="14.85546875" style="42" bestFit="1" customWidth="1"/>
    <col min="11540" max="11540" width="10" style="42" bestFit="1" customWidth="1"/>
    <col min="11541" max="11776" width="9.140625" style="42"/>
    <col min="11777" max="11777" width="47.5703125" style="42" bestFit="1" customWidth="1"/>
    <col min="11778" max="11778" width="10.85546875" style="42" bestFit="1" customWidth="1"/>
    <col min="11779" max="11779" width="11.28515625" style="42" bestFit="1" customWidth="1"/>
    <col min="11780" max="11780" width="9.28515625" style="42" bestFit="1" customWidth="1"/>
    <col min="11781" max="11781" width="13.140625" style="42" bestFit="1" customWidth="1"/>
    <col min="11782" max="11782" width="9.28515625" style="42" bestFit="1" customWidth="1"/>
    <col min="11783" max="11783" width="12.85546875" style="42" bestFit="1" customWidth="1"/>
    <col min="11784" max="11784" width="9.28515625" style="42" bestFit="1" customWidth="1"/>
    <col min="11785" max="11785" width="14.140625" style="42" bestFit="1" customWidth="1"/>
    <col min="11786" max="11786" width="9.28515625" style="42" bestFit="1" customWidth="1"/>
    <col min="11787" max="11787" width="14.85546875" style="42" bestFit="1" customWidth="1"/>
    <col min="11788" max="11788" width="9.28515625" style="42" bestFit="1" customWidth="1"/>
    <col min="11789" max="11789" width="14.85546875" style="42" bestFit="1" customWidth="1"/>
    <col min="11790" max="11790" width="9.28515625" style="42" bestFit="1" customWidth="1"/>
    <col min="11791" max="11791" width="14.42578125" style="42" bestFit="1" customWidth="1"/>
    <col min="11792" max="11792" width="9.28515625" style="42" bestFit="1" customWidth="1"/>
    <col min="11793" max="11793" width="14.85546875" style="42" bestFit="1" customWidth="1"/>
    <col min="11794" max="11794" width="10" style="42" bestFit="1" customWidth="1"/>
    <col min="11795" max="11795" width="14.85546875" style="42" bestFit="1" customWidth="1"/>
    <col min="11796" max="11796" width="10" style="42" bestFit="1" customWidth="1"/>
    <col min="11797" max="12032" width="9.140625" style="42"/>
    <col min="12033" max="12033" width="47.5703125" style="42" bestFit="1" customWidth="1"/>
    <col min="12034" max="12034" width="10.85546875" style="42" bestFit="1" customWidth="1"/>
    <col min="12035" max="12035" width="11.28515625" style="42" bestFit="1" customWidth="1"/>
    <col min="12036" max="12036" width="9.28515625" style="42" bestFit="1" customWidth="1"/>
    <col min="12037" max="12037" width="13.140625" style="42" bestFit="1" customWidth="1"/>
    <col min="12038" max="12038" width="9.28515625" style="42" bestFit="1" customWidth="1"/>
    <col min="12039" max="12039" width="12.85546875" style="42" bestFit="1" customWidth="1"/>
    <col min="12040" max="12040" width="9.28515625" style="42" bestFit="1" customWidth="1"/>
    <col min="12041" max="12041" width="14.140625" style="42" bestFit="1" customWidth="1"/>
    <col min="12042" max="12042" width="9.28515625" style="42" bestFit="1" customWidth="1"/>
    <col min="12043" max="12043" width="14.85546875" style="42" bestFit="1" customWidth="1"/>
    <col min="12044" max="12044" width="9.28515625" style="42" bestFit="1" customWidth="1"/>
    <col min="12045" max="12045" width="14.85546875" style="42" bestFit="1" customWidth="1"/>
    <col min="12046" max="12046" width="9.28515625" style="42" bestFit="1" customWidth="1"/>
    <col min="12047" max="12047" width="14.42578125" style="42" bestFit="1" customWidth="1"/>
    <col min="12048" max="12048" width="9.28515625" style="42" bestFit="1" customWidth="1"/>
    <col min="12049" max="12049" width="14.85546875" style="42" bestFit="1" customWidth="1"/>
    <col min="12050" max="12050" width="10" style="42" bestFit="1" customWidth="1"/>
    <col min="12051" max="12051" width="14.85546875" style="42" bestFit="1" customWidth="1"/>
    <col min="12052" max="12052" width="10" style="42" bestFit="1" customWidth="1"/>
    <col min="12053" max="12288" width="9.140625" style="42"/>
    <col min="12289" max="12289" width="47.5703125" style="42" bestFit="1" customWidth="1"/>
    <col min="12290" max="12290" width="10.85546875" style="42" bestFit="1" customWidth="1"/>
    <col min="12291" max="12291" width="11.28515625" style="42" bestFit="1" customWidth="1"/>
    <col min="12292" max="12292" width="9.28515625" style="42" bestFit="1" customWidth="1"/>
    <col min="12293" max="12293" width="13.140625" style="42" bestFit="1" customWidth="1"/>
    <col min="12294" max="12294" width="9.28515625" style="42" bestFit="1" customWidth="1"/>
    <col min="12295" max="12295" width="12.85546875" style="42" bestFit="1" customWidth="1"/>
    <col min="12296" max="12296" width="9.28515625" style="42" bestFit="1" customWidth="1"/>
    <col min="12297" max="12297" width="14.140625" style="42" bestFit="1" customWidth="1"/>
    <col min="12298" max="12298" width="9.28515625" style="42" bestFit="1" customWidth="1"/>
    <col min="12299" max="12299" width="14.85546875" style="42" bestFit="1" customWidth="1"/>
    <col min="12300" max="12300" width="9.28515625" style="42" bestFit="1" customWidth="1"/>
    <col min="12301" max="12301" width="14.85546875" style="42" bestFit="1" customWidth="1"/>
    <col min="12302" max="12302" width="9.28515625" style="42" bestFit="1" customWidth="1"/>
    <col min="12303" max="12303" width="14.42578125" style="42" bestFit="1" customWidth="1"/>
    <col min="12304" max="12304" width="9.28515625" style="42" bestFit="1" customWidth="1"/>
    <col min="12305" max="12305" width="14.85546875" style="42" bestFit="1" customWidth="1"/>
    <col min="12306" max="12306" width="10" style="42" bestFit="1" customWidth="1"/>
    <col min="12307" max="12307" width="14.85546875" style="42" bestFit="1" customWidth="1"/>
    <col min="12308" max="12308" width="10" style="42" bestFit="1" customWidth="1"/>
    <col min="12309" max="12544" width="9.140625" style="42"/>
    <col min="12545" max="12545" width="47.5703125" style="42" bestFit="1" customWidth="1"/>
    <col min="12546" max="12546" width="10.85546875" style="42" bestFit="1" customWidth="1"/>
    <col min="12547" max="12547" width="11.28515625" style="42" bestFit="1" customWidth="1"/>
    <col min="12548" max="12548" width="9.28515625" style="42" bestFit="1" customWidth="1"/>
    <col min="12549" max="12549" width="13.140625" style="42" bestFit="1" customWidth="1"/>
    <col min="12550" max="12550" width="9.28515625" style="42" bestFit="1" customWidth="1"/>
    <col min="12551" max="12551" width="12.85546875" style="42" bestFit="1" customWidth="1"/>
    <col min="12552" max="12552" width="9.28515625" style="42" bestFit="1" customWidth="1"/>
    <col min="12553" max="12553" width="14.140625" style="42" bestFit="1" customWidth="1"/>
    <col min="12554" max="12554" width="9.28515625" style="42" bestFit="1" customWidth="1"/>
    <col min="12555" max="12555" width="14.85546875" style="42" bestFit="1" customWidth="1"/>
    <col min="12556" max="12556" width="9.28515625" style="42" bestFit="1" customWidth="1"/>
    <col min="12557" max="12557" width="14.85546875" style="42" bestFit="1" customWidth="1"/>
    <col min="12558" max="12558" width="9.28515625" style="42" bestFit="1" customWidth="1"/>
    <col min="12559" max="12559" width="14.42578125" style="42" bestFit="1" customWidth="1"/>
    <col min="12560" max="12560" width="9.28515625" style="42" bestFit="1" customWidth="1"/>
    <col min="12561" max="12561" width="14.85546875" style="42" bestFit="1" customWidth="1"/>
    <col min="12562" max="12562" width="10" style="42" bestFit="1" customWidth="1"/>
    <col min="12563" max="12563" width="14.85546875" style="42" bestFit="1" customWidth="1"/>
    <col min="12564" max="12564" width="10" style="42" bestFit="1" customWidth="1"/>
    <col min="12565" max="12800" width="9.140625" style="42"/>
    <col min="12801" max="12801" width="47.5703125" style="42" bestFit="1" customWidth="1"/>
    <col min="12802" max="12802" width="10.85546875" style="42" bestFit="1" customWidth="1"/>
    <col min="12803" max="12803" width="11.28515625" style="42" bestFit="1" customWidth="1"/>
    <col min="12804" max="12804" width="9.28515625" style="42" bestFit="1" customWidth="1"/>
    <col min="12805" max="12805" width="13.140625" style="42" bestFit="1" customWidth="1"/>
    <col min="12806" max="12806" width="9.28515625" style="42" bestFit="1" customWidth="1"/>
    <col min="12807" max="12807" width="12.85546875" style="42" bestFit="1" customWidth="1"/>
    <col min="12808" max="12808" width="9.28515625" style="42" bestFit="1" customWidth="1"/>
    <col min="12809" max="12809" width="14.140625" style="42" bestFit="1" customWidth="1"/>
    <col min="12810" max="12810" width="9.28515625" style="42" bestFit="1" customWidth="1"/>
    <col min="12811" max="12811" width="14.85546875" style="42" bestFit="1" customWidth="1"/>
    <col min="12812" max="12812" width="9.28515625" style="42" bestFit="1" customWidth="1"/>
    <col min="12813" max="12813" width="14.85546875" style="42" bestFit="1" customWidth="1"/>
    <col min="12814" max="12814" width="9.28515625" style="42" bestFit="1" customWidth="1"/>
    <col min="12815" max="12815" width="14.42578125" style="42" bestFit="1" customWidth="1"/>
    <col min="12816" max="12816" width="9.28515625" style="42" bestFit="1" customWidth="1"/>
    <col min="12817" max="12817" width="14.85546875" style="42" bestFit="1" customWidth="1"/>
    <col min="12818" max="12818" width="10" style="42" bestFit="1" customWidth="1"/>
    <col min="12819" max="12819" width="14.85546875" style="42" bestFit="1" customWidth="1"/>
    <col min="12820" max="12820" width="10" style="42" bestFit="1" customWidth="1"/>
    <col min="12821" max="13056" width="9.140625" style="42"/>
    <col min="13057" max="13057" width="47.5703125" style="42" bestFit="1" customWidth="1"/>
    <col min="13058" max="13058" width="10.85546875" style="42" bestFit="1" customWidth="1"/>
    <col min="13059" max="13059" width="11.28515625" style="42" bestFit="1" customWidth="1"/>
    <col min="13060" max="13060" width="9.28515625" style="42" bestFit="1" customWidth="1"/>
    <col min="13061" max="13061" width="13.140625" style="42" bestFit="1" customWidth="1"/>
    <col min="13062" max="13062" width="9.28515625" style="42" bestFit="1" customWidth="1"/>
    <col min="13063" max="13063" width="12.85546875" style="42" bestFit="1" customWidth="1"/>
    <col min="13064" max="13064" width="9.28515625" style="42" bestFit="1" customWidth="1"/>
    <col min="13065" max="13065" width="14.140625" style="42" bestFit="1" customWidth="1"/>
    <col min="13066" max="13066" width="9.28515625" style="42" bestFit="1" customWidth="1"/>
    <col min="13067" max="13067" width="14.85546875" style="42" bestFit="1" customWidth="1"/>
    <col min="13068" max="13068" width="9.28515625" style="42" bestFit="1" customWidth="1"/>
    <col min="13069" max="13069" width="14.85546875" style="42" bestFit="1" customWidth="1"/>
    <col min="13070" max="13070" width="9.28515625" style="42" bestFit="1" customWidth="1"/>
    <col min="13071" max="13071" width="14.42578125" style="42" bestFit="1" customWidth="1"/>
    <col min="13072" max="13072" width="9.28515625" style="42" bestFit="1" customWidth="1"/>
    <col min="13073" max="13073" width="14.85546875" style="42" bestFit="1" customWidth="1"/>
    <col min="13074" max="13074" width="10" style="42" bestFit="1" customWidth="1"/>
    <col min="13075" max="13075" width="14.85546875" style="42" bestFit="1" customWidth="1"/>
    <col min="13076" max="13076" width="10" style="42" bestFit="1" customWidth="1"/>
    <col min="13077" max="13312" width="9.140625" style="42"/>
    <col min="13313" max="13313" width="47.5703125" style="42" bestFit="1" customWidth="1"/>
    <col min="13314" max="13314" width="10.85546875" style="42" bestFit="1" customWidth="1"/>
    <col min="13315" max="13315" width="11.28515625" style="42" bestFit="1" customWidth="1"/>
    <col min="13316" max="13316" width="9.28515625" style="42" bestFit="1" customWidth="1"/>
    <col min="13317" max="13317" width="13.140625" style="42" bestFit="1" customWidth="1"/>
    <col min="13318" max="13318" width="9.28515625" style="42" bestFit="1" customWidth="1"/>
    <col min="13319" max="13319" width="12.85546875" style="42" bestFit="1" customWidth="1"/>
    <col min="13320" max="13320" width="9.28515625" style="42" bestFit="1" customWidth="1"/>
    <col min="13321" max="13321" width="14.140625" style="42" bestFit="1" customWidth="1"/>
    <col min="13322" max="13322" width="9.28515625" style="42" bestFit="1" customWidth="1"/>
    <col min="13323" max="13323" width="14.85546875" style="42" bestFit="1" customWidth="1"/>
    <col min="13324" max="13324" width="9.28515625" style="42" bestFit="1" customWidth="1"/>
    <col min="13325" max="13325" width="14.85546875" style="42" bestFit="1" customWidth="1"/>
    <col min="13326" max="13326" width="9.28515625" style="42" bestFit="1" customWidth="1"/>
    <col min="13327" max="13327" width="14.42578125" style="42" bestFit="1" customWidth="1"/>
    <col min="13328" max="13328" width="9.28515625" style="42" bestFit="1" customWidth="1"/>
    <col min="13329" max="13329" width="14.85546875" style="42" bestFit="1" customWidth="1"/>
    <col min="13330" max="13330" width="10" style="42" bestFit="1" customWidth="1"/>
    <col min="13331" max="13331" width="14.85546875" style="42" bestFit="1" customWidth="1"/>
    <col min="13332" max="13332" width="10" style="42" bestFit="1" customWidth="1"/>
    <col min="13333" max="13568" width="9.140625" style="42"/>
    <col min="13569" max="13569" width="47.5703125" style="42" bestFit="1" customWidth="1"/>
    <col min="13570" max="13570" width="10.85546875" style="42" bestFit="1" customWidth="1"/>
    <col min="13571" max="13571" width="11.28515625" style="42" bestFit="1" customWidth="1"/>
    <col min="13572" max="13572" width="9.28515625" style="42" bestFit="1" customWidth="1"/>
    <col min="13573" max="13573" width="13.140625" style="42" bestFit="1" customWidth="1"/>
    <col min="13574" max="13574" width="9.28515625" style="42" bestFit="1" customWidth="1"/>
    <col min="13575" max="13575" width="12.85546875" style="42" bestFit="1" customWidth="1"/>
    <col min="13576" max="13576" width="9.28515625" style="42" bestFit="1" customWidth="1"/>
    <col min="13577" max="13577" width="14.140625" style="42" bestFit="1" customWidth="1"/>
    <col min="13578" max="13578" width="9.28515625" style="42" bestFit="1" customWidth="1"/>
    <col min="13579" max="13579" width="14.85546875" style="42" bestFit="1" customWidth="1"/>
    <col min="13580" max="13580" width="9.28515625" style="42" bestFit="1" customWidth="1"/>
    <col min="13581" max="13581" width="14.85546875" style="42" bestFit="1" customWidth="1"/>
    <col min="13582" max="13582" width="9.28515625" style="42" bestFit="1" customWidth="1"/>
    <col min="13583" max="13583" width="14.42578125" style="42" bestFit="1" customWidth="1"/>
    <col min="13584" max="13584" width="9.28515625" style="42" bestFit="1" customWidth="1"/>
    <col min="13585" max="13585" width="14.85546875" style="42" bestFit="1" customWidth="1"/>
    <col min="13586" max="13586" width="10" style="42" bestFit="1" customWidth="1"/>
    <col min="13587" max="13587" width="14.85546875" style="42" bestFit="1" customWidth="1"/>
    <col min="13588" max="13588" width="10" style="42" bestFit="1" customWidth="1"/>
    <col min="13589" max="13824" width="9.140625" style="42"/>
    <col min="13825" max="13825" width="47.5703125" style="42" bestFit="1" customWidth="1"/>
    <col min="13826" max="13826" width="10.85546875" style="42" bestFit="1" customWidth="1"/>
    <col min="13827" max="13827" width="11.28515625" style="42" bestFit="1" customWidth="1"/>
    <col min="13828" max="13828" width="9.28515625" style="42" bestFit="1" customWidth="1"/>
    <col min="13829" max="13829" width="13.140625" style="42" bestFit="1" customWidth="1"/>
    <col min="13830" max="13830" width="9.28515625" style="42" bestFit="1" customWidth="1"/>
    <col min="13831" max="13831" width="12.85546875" style="42" bestFit="1" customWidth="1"/>
    <col min="13832" max="13832" width="9.28515625" style="42" bestFit="1" customWidth="1"/>
    <col min="13833" max="13833" width="14.140625" style="42" bestFit="1" customWidth="1"/>
    <col min="13834" max="13834" width="9.28515625" style="42" bestFit="1" customWidth="1"/>
    <col min="13835" max="13835" width="14.85546875" style="42" bestFit="1" customWidth="1"/>
    <col min="13836" max="13836" width="9.28515625" style="42" bestFit="1" customWidth="1"/>
    <col min="13837" max="13837" width="14.85546875" style="42" bestFit="1" customWidth="1"/>
    <col min="13838" max="13838" width="9.28515625" style="42" bestFit="1" customWidth="1"/>
    <col min="13839" max="13839" width="14.42578125" style="42" bestFit="1" customWidth="1"/>
    <col min="13840" max="13840" width="9.28515625" style="42" bestFit="1" customWidth="1"/>
    <col min="13841" max="13841" width="14.85546875" style="42" bestFit="1" customWidth="1"/>
    <col min="13842" max="13842" width="10" style="42" bestFit="1" customWidth="1"/>
    <col min="13843" max="13843" width="14.85546875" style="42" bestFit="1" customWidth="1"/>
    <col min="13844" max="13844" width="10" style="42" bestFit="1" customWidth="1"/>
    <col min="13845" max="14080" width="9.140625" style="42"/>
    <col min="14081" max="14081" width="47.5703125" style="42" bestFit="1" customWidth="1"/>
    <col min="14082" max="14082" width="10.85546875" style="42" bestFit="1" customWidth="1"/>
    <col min="14083" max="14083" width="11.28515625" style="42" bestFit="1" customWidth="1"/>
    <col min="14084" max="14084" width="9.28515625" style="42" bestFit="1" customWidth="1"/>
    <col min="14085" max="14085" width="13.140625" style="42" bestFit="1" customWidth="1"/>
    <col min="14086" max="14086" width="9.28515625" style="42" bestFit="1" customWidth="1"/>
    <col min="14087" max="14087" width="12.85546875" style="42" bestFit="1" customWidth="1"/>
    <col min="14088" max="14088" width="9.28515625" style="42" bestFit="1" customWidth="1"/>
    <col min="14089" max="14089" width="14.140625" style="42" bestFit="1" customWidth="1"/>
    <col min="14090" max="14090" width="9.28515625" style="42" bestFit="1" customWidth="1"/>
    <col min="14091" max="14091" width="14.85546875" style="42" bestFit="1" customWidth="1"/>
    <col min="14092" max="14092" width="9.28515625" style="42" bestFit="1" customWidth="1"/>
    <col min="14093" max="14093" width="14.85546875" style="42" bestFit="1" customWidth="1"/>
    <col min="14094" max="14094" width="9.28515625" style="42" bestFit="1" customWidth="1"/>
    <col min="14095" max="14095" width="14.42578125" style="42" bestFit="1" customWidth="1"/>
    <col min="14096" max="14096" width="9.28515625" style="42" bestFit="1" customWidth="1"/>
    <col min="14097" max="14097" width="14.85546875" style="42" bestFit="1" customWidth="1"/>
    <col min="14098" max="14098" width="10" style="42" bestFit="1" customWidth="1"/>
    <col min="14099" max="14099" width="14.85546875" style="42" bestFit="1" customWidth="1"/>
    <col min="14100" max="14100" width="10" style="42" bestFit="1" customWidth="1"/>
    <col min="14101" max="14336" width="9.140625" style="42"/>
    <col min="14337" max="14337" width="47.5703125" style="42" bestFit="1" customWidth="1"/>
    <col min="14338" max="14338" width="10.85546875" style="42" bestFit="1" customWidth="1"/>
    <col min="14339" max="14339" width="11.28515625" style="42" bestFit="1" customWidth="1"/>
    <col min="14340" max="14340" width="9.28515625" style="42" bestFit="1" customWidth="1"/>
    <col min="14341" max="14341" width="13.140625" style="42" bestFit="1" customWidth="1"/>
    <col min="14342" max="14342" width="9.28515625" style="42" bestFit="1" customWidth="1"/>
    <col min="14343" max="14343" width="12.85546875" style="42" bestFit="1" customWidth="1"/>
    <col min="14344" max="14344" width="9.28515625" style="42" bestFit="1" customWidth="1"/>
    <col min="14345" max="14345" width="14.140625" style="42" bestFit="1" customWidth="1"/>
    <col min="14346" max="14346" width="9.28515625" style="42" bestFit="1" customWidth="1"/>
    <col min="14347" max="14347" width="14.85546875" style="42" bestFit="1" customWidth="1"/>
    <col min="14348" max="14348" width="9.28515625" style="42" bestFit="1" customWidth="1"/>
    <col min="14349" max="14349" width="14.85546875" style="42" bestFit="1" customWidth="1"/>
    <col min="14350" max="14350" width="9.28515625" style="42" bestFit="1" customWidth="1"/>
    <col min="14351" max="14351" width="14.42578125" style="42" bestFit="1" customWidth="1"/>
    <col min="14352" max="14352" width="9.28515625" style="42" bestFit="1" customWidth="1"/>
    <col min="14353" max="14353" width="14.85546875" style="42" bestFit="1" customWidth="1"/>
    <col min="14354" max="14354" width="10" style="42" bestFit="1" customWidth="1"/>
    <col min="14355" max="14355" width="14.85546875" style="42" bestFit="1" customWidth="1"/>
    <col min="14356" max="14356" width="10" style="42" bestFit="1" customWidth="1"/>
    <col min="14357" max="14592" width="9.140625" style="42"/>
    <col min="14593" max="14593" width="47.5703125" style="42" bestFit="1" customWidth="1"/>
    <col min="14594" max="14594" width="10.85546875" style="42" bestFit="1" customWidth="1"/>
    <col min="14595" max="14595" width="11.28515625" style="42" bestFit="1" customWidth="1"/>
    <col min="14596" max="14596" width="9.28515625" style="42" bestFit="1" customWidth="1"/>
    <col min="14597" max="14597" width="13.140625" style="42" bestFit="1" customWidth="1"/>
    <col min="14598" max="14598" width="9.28515625" style="42" bestFit="1" customWidth="1"/>
    <col min="14599" max="14599" width="12.85546875" style="42" bestFit="1" customWidth="1"/>
    <col min="14600" max="14600" width="9.28515625" style="42" bestFit="1" customWidth="1"/>
    <col min="14601" max="14601" width="14.140625" style="42" bestFit="1" customWidth="1"/>
    <col min="14602" max="14602" width="9.28515625" style="42" bestFit="1" customWidth="1"/>
    <col min="14603" max="14603" width="14.85546875" style="42" bestFit="1" customWidth="1"/>
    <col min="14604" max="14604" width="9.28515625" style="42" bestFit="1" customWidth="1"/>
    <col min="14605" max="14605" width="14.85546875" style="42" bestFit="1" customWidth="1"/>
    <col min="14606" max="14606" width="9.28515625" style="42" bestFit="1" customWidth="1"/>
    <col min="14607" max="14607" width="14.42578125" style="42" bestFit="1" customWidth="1"/>
    <col min="14608" max="14608" width="9.28515625" style="42" bestFit="1" customWidth="1"/>
    <col min="14609" max="14609" width="14.85546875" style="42" bestFit="1" customWidth="1"/>
    <col min="14610" max="14610" width="10" style="42" bestFit="1" customWidth="1"/>
    <col min="14611" max="14611" width="14.85546875" style="42" bestFit="1" customWidth="1"/>
    <col min="14612" max="14612" width="10" style="42" bestFit="1" customWidth="1"/>
    <col min="14613" max="14848" width="9.140625" style="42"/>
    <col min="14849" max="14849" width="47.5703125" style="42" bestFit="1" customWidth="1"/>
    <col min="14850" max="14850" width="10.85546875" style="42" bestFit="1" customWidth="1"/>
    <col min="14851" max="14851" width="11.28515625" style="42" bestFit="1" customWidth="1"/>
    <col min="14852" max="14852" width="9.28515625" style="42" bestFit="1" customWidth="1"/>
    <col min="14853" max="14853" width="13.140625" style="42" bestFit="1" customWidth="1"/>
    <col min="14854" max="14854" width="9.28515625" style="42" bestFit="1" customWidth="1"/>
    <col min="14855" max="14855" width="12.85546875" style="42" bestFit="1" customWidth="1"/>
    <col min="14856" max="14856" width="9.28515625" style="42" bestFit="1" customWidth="1"/>
    <col min="14857" max="14857" width="14.140625" style="42" bestFit="1" customWidth="1"/>
    <col min="14858" max="14858" width="9.28515625" style="42" bestFit="1" customWidth="1"/>
    <col min="14859" max="14859" width="14.85546875" style="42" bestFit="1" customWidth="1"/>
    <col min="14860" max="14860" width="9.28515625" style="42" bestFit="1" customWidth="1"/>
    <col min="14861" max="14861" width="14.85546875" style="42" bestFit="1" customWidth="1"/>
    <col min="14862" max="14862" width="9.28515625" style="42" bestFit="1" customWidth="1"/>
    <col min="14863" max="14863" width="14.42578125" style="42" bestFit="1" customWidth="1"/>
    <col min="14864" max="14864" width="9.28515625" style="42" bestFit="1" customWidth="1"/>
    <col min="14865" max="14865" width="14.85546875" style="42" bestFit="1" customWidth="1"/>
    <col min="14866" max="14866" width="10" style="42" bestFit="1" customWidth="1"/>
    <col min="14867" max="14867" width="14.85546875" style="42" bestFit="1" customWidth="1"/>
    <col min="14868" max="14868" width="10" style="42" bestFit="1" customWidth="1"/>
    <col min="14869" max="15104" width="9.140625" style="42"/>
    <col min="15105" max="15105" width="47.5703125" style="42" bestFit="1" customWidth="1"/>
    <col min="15106" max="15106" width="10.85546875" style="42" bestFit="1" customWidth="1"/>
    <col min="15107" max="15107" width="11.28515625" style="42" bestFit="1" customWidth="1"/>
    <col min="15108" max="15108" width="9.28515625" style="42" bestFit="1" customWidth="1"/>
    <col min="15109" max="15109" width="13.140625" style="42" bestFit="1" customWidth="1"/>
    <col min="15110" max="15110" width="9.28515625" style="42" bestFit="1" customWidth="1"/>
    <col min="15111" max="15111" width="12.85546875" style="42" bestFit="1" customWidth="1"/>
    <col min="15112" max="15112" width="9.28515625" style="42" bestFit="1" customWidth="1"/>
    <col min="15113" max="15113" width="14.140625" style="42" bestFit="1" customWidth="1"/>
    <col min="15114" max="15114" width="9.28515625" style="42" bestFit="1" customWidth="1"/>
    <col min="15115" max="15115" width="14.85546875" style="42" bestFit="1" customWidth="1"/>
    <col min="15116" max="15116" width="9.28515625" style="42" bestFit="1" customWidth="1"/>
    <col min="15117" max="15117" width="14.85546875" style="42" bestFit="1" customWidth="1"/>
    <col min="15118" max="15118" width="9.28515625" style="42" bestFit="1" customWidth="1"/>
    <col min="15119" max="15119" width="14.42578125" style="42" bestFit="1" customWidth="1"/>
    <col min="15120" max="15120" width="9.28515625" style="42" bestFit="1" customWidth="1"/>
    <col min="15121" max="15121" width="14.85546875" style="42" bestFit="1" customWidth="1"/>
    <col min="15122" max="15122" width="10" style="42" bestFit="1" customWidth="1"/>
    <col min="15123" max="15123" width="14.85546875" style="42" bestFit="1" customWidth="1"/>
    <col min="15124" max="15124" width="10" style="42" bestFit="1" customWidth="1"/>
    <col min="15125" max="15360" width="9.140625" style="42"/>
    <col min="15361" max="15361" width="47.5703125" style="42" bestFit="1" customWidth="1"/>
    <col min="15362" max="15362" width="10.85546875" style="42" bestFit="1" customWidth="1"/>
    <col min="15363" max="15363" width="11.28515625" style="42" bestFit="1" customWidth="1"/>
    <col min="15364" max="15364" width="9.28515625" style="42" bestFit="1" customWidth="1"/>
    <col min="15365" max="15365" width="13.140625" style="42" bestFit="1" customWidth="1"/>
    <col min="15366" max="15366" width="9.28515625" style="42" bestFit="1" customWidth="1"/>
    <col min="15367" max="15367" width="12.85546875" style="42" bestFit="1" customWidth="1"/>
    <col min="15368" max="15368" width="9.28515625" style="42" bestFit="1" customWidth="1"/>
    <col min="15369" max="15369" width="14.140625" style="42" bestFit="1" customWidth="1"/>
    <col min="15370" max="15370" width="9.28515625" style="42" bestFit="1" customWidth="1"/>
    <col min="15371" max="15371" width="14.85546875" style="42" bestFit="1" customWidth="1"/>
    <col min="15372" max="15372" width="9.28515625" style="42" bestFit="1" customWidth="1"/>
    <col min="15373" max="15373" width="14.85546875" style="42" bestFit="1" customWidth="1"/>
    <col min="15374" max="15374" width="9.28515625" style="42" bestFit="1" customWidth="1"/>
    <col min="15375" max="15375" width="14.42578125" style="42" bestFit="1" customWidth="1"/>
    <col min="15376" max="15376" width="9.28515625" style="42" bestFit="1" customWidth="1"/>
    <col min="15377" max="15377" width="14.85546875" style="42" bestFit="1" customWidth="1"/>
    <col min="15378" max="15378" width="10" style="42" bestFit="1" customWidth="1"/>
    <col min="15379" max="15379" width="14.85546875" style="42" bestFit="1" customWidth="1"/>
    <col min="15380" max="15380" width="10" style="42" bestFit="1" customWidth="1"/>
    <col min="15381" max="15616" width="9.140625" style="42"/>
    <col min="15617" max="15617" width="47.5703125" style="42" bestFit="1" customWidth="1"/>
    <col min="15618" max="15618" width="10.85546875" style="42" bestFit="1" customWidth="1"/>
    <col min="15619" max="15619" width="11.28515625" style="42" bestFit="1" customWidth="1"/>
    <col min="15620" max="15620" width="9.28515625" style="42" bestFit="1" customWidth="1"/>
    <col min="15621" max="15621" width="13.140625" style="42" bestFit="1" customWidth="1"/>
    <col min="15622" max="15622" width="9.28515625" style="42" bestFit="1" customWidth="1"/>
    <col min="15623" max="15623" width="12.85546875" style="42" bestFit="1" customWidth="1"/>
    <col min="15624" max="15624" width="9.28515625" style="42" bestFit="1" customWidth="1"/>
    <col min="15625" max="15625" width="14.140625" style="42" bestFit="1" customWidth="1"/>
    <col min="15626" max="15626" width="9.28515625" style="42" bestFit="1" customWidth="1"/>
    <col min="15627" max="15627" width="14.85546875" style="42" bestFit="1" customWidth="1"/>
    <col min="15628" max="15628" width="9.28515625" style="42" bestFit="1" customWidth="1"/>
    <col min="15629" max="15629" width="14.85546875" style="42" bestFit="1" customWidth="1"/>
    <col min="15630" max="15630" width="9.28515625" style="42" bestFit="1" customWidth="1"/>
    <col min="15631" max="15631" width="14.42578125" style="42" bestFit="1" customWidth="1"/>
    <col min="15632" max="15632" width="9.28515625" style="42" bestFit="1" customWidth="1"/>
    <col min="15633" max="15633" width="14.85546875" style="42" bestFit="1" customWidth="1"/>
    <col min="15634" max="15634" width="10" style="42" bestFit="1" customWidth="1"/>
    <col min="15635" max="15635" width="14.85546875" style="42" bestFit="1" customWidth="1"/>
    <col min="15636" max="15636" width="10" style="42" bestFit="1" customWidth="1"/>
    <col min="15637" max="15872" width="9.140625" style="42"/>
    <col min="15873" max="15873" width="47.5703125" style="42" bestFit="1" customWidth="1"/>
    <col min="15874" max="15874" width="10.85546875" style="42" bestFit="1" customWidth="1"/>
    <col min="15875" max="15875" width="11.28515625" style="42" bestFit="1" customWidth="1"/>
    <col min="15876" max="15876" width="9.28515625" style="42" bestFit="1" customWidth="1"/>
    <col min="15877" max="15877" width="13.140625" style="42" bestFit="1" customWidth="1"/>
    <col min="15878" max="15878" width="9.28515625" style="42" bestFit="1" customWidth="1"/>
    <col min="15879" max="15879" width="12.85546875" style="42" bestFit="1" customWidth="1"/>
    <col min="15880" max="15880" width="9.28515625" style="42" bestFit="1" customWidth="1"/>
    <col min="15881" max="15881" width="14.140625" style="42" bestFit="1" customWidth="1"/>
    <col min="15882" max="15882" width="9.28515625" style="42" bestFit="1" customWidth="1"/>
    <col min="15883" max="15883" width="14.85546875" style="42" bestFit="1" customWidth="1"/>
    <col min="15884" max="15884" width="9.28515625" style="42" bestFit="1" customWidth="1"/>
    <col min="15885" max="15885" width="14.85546875" style="42" bestFit="1" customWidth="1"/>
    <col min="15886" max="15886" width="9.28515625" style="42" bestFit="1" customWidth="1"/>
    <col min="15887" max="15887" width="14.42578125" style="42" bestFit="1" customWidth="1"/>
    <col min="15888" max="15888" width="9.28515625" style="42" bestFit="1" customWidth="1"/>
    <col min="15889" max="15889" width="14.85546875" style="42" bestFit="1" customWidth="1"/>
    <col min="15890" max="15890" width="10" style="42" bestFit="1" customWidth="1"/>
    <col min="15891" max="15891" width="14.85546875" style="42" bestFit="1" customWidth="1"/>
    <col min="15892" max="15892" width="10" style="42" bestFit="1" customWidth="1"/>
    <col min="15893" max="16128" width="9.140625" style="42"/>
    <col min="16129" max="16129" width="47.5703125" style="42" bestFit="1" customWidth="1"/>
    <col min="16130" max="16130" width="10.85546875" style="42" bestFit="1" customWidth="1"/>
    <col min="16131" max="16131" width="11.28515625" style="42" bestFit="1" customWidth="1"/>
    <col min="16132" max="16132" width="9.28515625" style="42" bestFit="1" customWidth="1"/>
    <col min="16133" max="16133" width="13.140625" style="42" bestFit="1" customWidth="1"/>
    <col min="16134" max="16134" width="9.28515625" style="42" bestFit="1" customWidth="1"/>
    <col min="16135" max="16135" width="12.85546875" style="42" bestFit="1" customWidth="1"/>
    <col min="16136" max="16136" width="9.28515625" style="42" bestFit="1" customWidth="1"/>
    <col min="16137" max="16137" width="14.140625" style="42" bestFit="1" customWidth="1"/>
    <col min="16138" max="16138" width="9.28515625" style="42" bestFit="1" customWidth="1"/>
    <col min="16139" max="16139" width="14.85546875" style="42" bestFit="1" customWidth="1"/>
    <col min="16140" max="16140" width="9.28515625" style="42" bestFit="1" customWidth="1"/>
    <col min="16141" max="16141" width="14.85546875" style="42" bestFit="1" customWidth="1"/>
    <col min="16142" max="16142" width="9.28515625" style="42" bestFit="1" customWidth="1"/>
    <col min="16143" max="16143" width="14.42578125" style="42" bestFit="1" customWidth="1"/>
    <col min="16144" max="16144" width="9.28515625" style="42" bestFit="1" customWidth="1"/>
    <col min="16145" max="16145" width="14.85546875" style="42" bestFit="1" customWidth="1"/>
    <col min="16146" max="16146" width="10" style="42" bestFit="1" customWidth="1"/>
    <col min="16147" max="16147" width="14.85546875" style="42" bestFit="1" customWidth="1"/>
    <col min="16148" max="16148" width="10" style="42" bestFit="1" customWidth="1"/>
    <col min="16149" max="16384" width="9.140625" style="42"/>
  </cols>
  <sheetData>
    <row r="1" spans="1:20" ht="20.100000000000001" customHeight="1">
      <c r="A1" s="316" t="s">
        <v>172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8"/>
    </row>
    <row r="2" spans="1:20" ht="20.100000000000001" customHeight="1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1"/>
    </row>
    <row r="3" spans="1:20" ht="20.100000000000001" customHeight="1" thickBot="1">
      <c r="A3" s="322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4"/>
    </row>
    <row r="4" spans="1:20" ht="16.5" thickBot="1">
      <c r="A4" s="124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3"/>
    </row>
    <row r="5" spans="1:20" ht="45" customHeight="1">
      <c r="A5" s="243" t="s">
        <v>195</v>
      </c>
      <c r="B5" s="244"/>
      <c r="C5" s="244"/>
      <c r="D5" s="244"/>
      <c r="E5" s="245"/>
      <c r="F5" s="245"/>
      <c r="G5" s="245"/>
      <c r="H5" s="245"/>
      <c r="I5" s="245" t="s">
        <v>173</v>
      </c>
      <c r="J5" s="325" t="s">
        <v>174</v>
      </c>
      <c r="K5" s="325"/>
      <c r="L5" s="325"/>
      <c r="M5" s="325"/>
      <c r="N5" s="325"/>
      <c r="O5" s="325"/>
      <c r="P5" s="325"/>
      <c r="Q5" s="325"/>
      <c r="R5" s="325"/>
      <c r="S5" s="325"/>
      <c r="T5" s="246"/>
    </row>
    <row r="6" spans="1:20" ht="45" customHeight="1">
      <c r="A6" s="247" t="s">
        <v>175</v>
      </c>
      <c r="B6" s="248"/>
      <c r="C6" s="248"/>
      <c r="D6" s="248"/>
      <c r="E6" s="249"/>
      <c r="F6" s="249"/>
      <c r="G6" s="249"/>
      <c r="H6" s="249"/>
      <c r="I6" s="249"/>
      <c r="J6" s="330" t="s">
        <v>324</v>
      </c>
      <c r="K6" s="330"/>
      <c r="L6" s="330"/>
      <c r="M6" s="330"/>
      <c r="N6" s="330"/>
      <c r="O6" s="330"/>
      <c r="P6" s="265"/>
      <c r="Q6" s="265" t="s">
        <v>326</v>
      </c>
      <c r="R6" s="250"/>
      <c r="S6" s="267"/>
      <c r="T6" s="268"/>
    </row>
    <row r="7" spans="1:20" ht="45" customHeight="1" thickBot="1">
      <c r="A7" s="251" t="s">
        <v>176</v>
      </c>
      <c r="B7" s="252"/>
      <c r="C7" s="252"/>
      <c r="D7" s="252"/>
      <c r="E7" s="253"/>
      <c r="F7" s="253"/>
      <c r="G7" s="253"/>
      <c r="H7" s="253"/>
      <c r="I7" s="255"/>
      <c r="J7" s="329" t="s">
        <v>325</v>
      </c>
      <c r="K7" s="329"/>
      <c r="L7" s="329"/>
      <c r="M7" s="329"/>
      <c r="N7" s="329"/>
      <c r="O7" s="329"/>
      <c r="P7" s="266"/>
      <c r="Q7" s="266"/>
      <c r="R7" s="266"/>
      <c r="S7" s="266"/>
      <c r="T7" s="254"/>
    </row>
    <row r="8" spans="1:20" ht="15.75" thickBot="1">
      <c r="A8" s="125"/>
      <c r="B8" s="122"/>
      <c r="C8" s="122"/>
      <c r="D8" s="122"/>
      <c r="E8" s="122"/>
      <c r="F8" s="122"/>
      <c r="G8" s="122"/>
      <c r="H8" s="122"/>
      <c r="I8" s="122"/>
      <c r="J8" s="126"/>
      <c r="K8" s="126"/>
      <c r="L8" s="126"/>
      <c r="M8" s="126"/>
      <c r="N8" s="126"/>
      <c r="O8" s="126"/>
      <c r="P8" s="126"/>
      <c r="Q8" s="126"/>
      <c r="R8" s="126"/>
      <c r="S8" s="122"/>
      <c r="T8" s="123"/>
    </row>
    <row r="9" spans="1:20" ht="35.1" customHeight="1">
      <c r="A9" s="326" t="s">
        <v>177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8"/>
    </row>
    <row r="10" spans="1:20" ht="35.1" customHeight="1">
      <c r="A10" s="234" t="s">
        <v>178</v>
      </c>
      <c r="B10" s="235" t="s">
        <v>179</v>
      </c>
      <c r="C10" s="235" t="s">
        <v>180</v>
      </c>
      <c r="D10" s="236" t="s">
        <v>181</v>
      </c>
      <c r="E10" s="235" t="s">
        <v>182</v>
      </c>
      <c r="F10" s="236" t="s">
        <v>181</v>
      </c>
      <c r="G10" s="235" t="s">
        <v>183</v>
      </c>
      <c r="H10" s="236" t="s">
        <v>181</v>
      </c>
      <c r="I10" s="235" t="s">
        <v>184</v>
      </c>
      <c r="J10" s="235" t="s">
        <v>181</v>
      </c>
      <c r="K10" s="235" t="s">
        <v>185</v>
      </c>
      <c r="L10" s="235" t="s">
        <v>181</v>
      </c>
      <c r="M10" s="235" t="s">
        <v>186</v>
      </c>
      <c r="N10" s="235" t="s">
        <v>181</v>
      </c>
      <c r="O10" s="235" t="s">
        <v>187</v>
      </c>
      <c r="P10" s="235" t="s">
        <v>181</v>
      </c>
      <c r="Q10" s="235" t="s">
        <v>188</v>
      </c>
      <c r="R10" s="235" t="s">
        <v>181</v>
      </c>
      <c r="S10" s="235" t="s">
        <v>189</v>
      </c>
      <c r="T10" s="237" t="s">
        <v>181</v>
      </c>
    </row>
    <row r="11" spans="1:20" ht="35.1" customHeight="1">
      <c r="A11" s="238" t="s">
        <v>190</v>
      </c>
      <c r="B11" s="239"/>
      <c r="C11" s="240"/>
      <c r="D11" s="241"/>
      <c r="E11" s="240"/>
      <c r="F11" s="241"/>
      <c r="G11" s="240"/>
      <c r="H11" s="241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2"/>
    </row>
    <row r="12" spans="1:20" s="224" customFormat="1" ht="35.1" customHeight="1">
      <c r="A12" s="225" t="str">
        <f>'[1]ORÇAMENTO - SISTEMA - FINAL'!C10</f>
        <v>DEMOLIÇÕES E RETIRADAS</v>
      </c>
      <c r="B12" s="256">
        <f>'Orçamento Com Desoneração_FINAL'!AB13</f>
        <v>23369.768299999996</v>
      </c>
      <c r="C12" s="256">
        <f>TRUNC($B12*D12/100,2)</f>
        <v>23369.759999999998</v>
      </c>
      <c r="D12" s="256">
        <v>100</v>
      </c>
      <c r="E12" s="256" t="s">
        <v>191</v>
      </c>
      <c r="F12" s="256" t="s">
        <v>191</v>
      </c>
      <c r="G12" s="256" t="s">
        <v>192</v>
      </c>
      <c r="H12" s="256" t="s">
        <v>192</v>
      </c>
      <c r="I12" s="256" t="s">
        <v>192</v>
      </c>
      <c r="J12" s="256" t="s">
        <v>192</v>
      </c>
      <c r="K12" s="256"/>
      <c r="L12" s="256"/>
      <c r="M12" s="256"/>
      <c r="N12" s="256"/>
      <c r="O12" s="256"/>
      <c r="P12" s="256"/>
      <c r="Q12" s="256"/>
      <c r="R12" s="256"/>
      <c r="S12" s="256">
        <f>ROUND(SUM(C12,E12,G12,I12,K12,M12,O12,Q12,),2)</f>
        <v>23369.759999999998</v>
      </c>
      <c r="T12" s="257">
        <f>(S12/$B$25*100)</f>
        <v>5.0469460077043342</v>
      </c>
    </row>
    <row r="13" spans="1:20" s="224" customFormat="1" ht="35.1" customHeight="1">
      <c r="A13" s="225" t="str">
        <f>'[1]ORÇAMENTO - SISTEMA - FINAL'!C15</f>
        <v>SERVIÇOS PRELIMINARES</v>
      </c>
      <c r="B13" s="256">
        <f>'Orçamento Com Desoneração_FINAL'!AB19</f>
        <v>8782.3799999999992</v>
      </c>
      <c r="C13" s="256">
        <f>TRUNC($B13*D13/100,2)</f>
        <v>4391.1899999999996</v>
      </c>
      <c r="D13" s="256">
        <v>50</v>
      </c>
      <c r="E13" s="256">
        <f>ROUND($B13*F13/100,2)</f>
        <v>4391.1899999999996</v>
      </c>
      <c r="F13" s="256">
        <v>50</v>
      </c>
      <c r="G13" s="256" t="s">
        <v>192</v>
      </c>
      <c r="H13" s="256" t="s">
        <v>192</v>
      </c>
      <c r="I13" s="256" t="s">
        <v>192</v>
      </c>
      <c r="J13" s="256" t="s">
        <v>192</v>
      </c>
      <c r="K13" s="256"/>
      <c r="L13" s="256"/>
      <c r="M13" s="256"/>
      <c r="N13" s="256"/>
      <c r="O13" s="256"/>
      <c r="P13" s="256"/>
      <c r="Q13" s="256"/>
      <c r="R13" s="256"/>
      <c r="S13" s="256">
        <f t="shared" ref="S13:S23" si="0">ROUND(SUM(C13,E13,G13,I13,K13,M13,O13,Q13,),2)</f>
        <v>8782.3799999999992</v>
      </c>
      <c r="T13" s="257">
        <f>(S13/$B$25*100)</f>
        <v>1.8966475342126914</v>
      </c>
    </row>
    <row r="14" spans="1:20" s="224" customFormat="1" ht="35.1" customHeight="1">
      <c r="A14" s="226" t="s">
        <v>165</v>
      </c>
      <c r="B14" s="256">
        <f>'Orçamento Com Desoneração_FINAL'!AB23</f>
        <v>2508.0870999999997</v>
      </c>
      <c r="C14" s="256">
        <f>ROUND($B14*D14/100,2)</f>
        <v>0</v>
      </c>
      <c r="D14" s="256">
        <v>0</v>
      </c>
      <c r="E14" s="256">
        <f>ROUND($B14*F14/100,2)</f>
        <v>2508.09</v>
      </c>
      <c r="F14" s="256">
        <v>100</v>
      </c>
      <c r="G14" s="256">
        <f>$B14*H14/100</f>
        <v>0</v>
      </c>
      <c r="H14" s="256">
        <v>0</v>
      </c>
      <c r="I14" s="256">
        <f>($B14*J14/100)</f>
        <v>0</v>
      </c>
      <c r="J14" s="256">
        <v>0</v>
      </c>
      <c r="K14" s="256">
        <f>($B14*L14/100)</f>
        <v>0</v>
      </c>
      <c r="L14" s="256">
        <v>0</v>
      </c>
      <c r="M14" s="256">
        <f>($B14*N14/100)</f>
        <v>0</v>
      </c>
      <c r="N14" s="256">
        <v>0</v>
      </c>
      <c r="O14" s="256">
        <f>($B14*P14/100)</f>
        <v>0</v>
      </c>
      <c r="P14" s="256">
        <v>0</v>
      </c>
      <c r="Q14" s="256">
        <f>($B14*R14/100)</f>
        <v>0</v>
      </c>
      <c r="R14" s="256">
        <v>0</v>
      </c>
      <c r="S14" s="256">
        <f t="shared" si="0"/>
        <v>2508.09</v>
      </c>
      <c r="T14" s="257">
        <f>S14/$B$25*100</f>
        <v>0.54164847274696726</v>
      </c>
    </row>
    <row r="15" spans="1:20" s="224" customFormat="1" ht="35.1" customHeight="1">
      <c r="A15" s="227" t="s">
        <v>21</v>
      </c>
      <c r="B15" s="256">
        <f>'Orçamento Com Desoneração_FINAL'!AB28</f>
        <v>4628.6772999999994</v>
      </c>
      <c r="C15" s="256">
        <f t="shared" ref="C15:C23" si="1">ROUND($B15*D15/100,2)</f>
        <v>0</v>
      </c>
      <c r="D15" s="256">
        <v>0</v>
      </c>
      <c r="E15" s="256">
        <f t="shared" ref="E15:E23" si="2">ROUND($B15*F15/100,2)</f>
        <v>2314.34</v>
      </c>
      <c r="F15" s="256">
        <v>50</v>
      </c>
      <c r="G15" s="256">
        <f>ROUND($B15*H15/100,2)</f>
        <v>2314.34</v>
      </c>
      <c r="H15" s="256">
        <v>50</v>
      </c>
      <c r="I15" s="256">
        <f>ROUND($B15*J15/100,2)</f>
        <v>0</v>
      </c>
      <c r="J15" s="256">
        <v>0</v>
      </c>
      <c r="K15" s="256">
        <f>ROUND($B15*L15/100,2)</f>
        <v>0</v>
      </c>
      <c r="L15" s="256">
        <v>0</v>
      </c>
      <c r="M15" s="256">
        <f>ROUND($B15*N15/100,2)</f>
        <v>0</v>
      </c>
      <c r="N15" s="256">
        <v>0</v>
      </c>
      <c r="O15" s="256">
        <f>ROUND($B15*P15/100,2)</f>
        <v>0</v>
      </c>
      <c r="P15" s="256">
        <v>0</v>
      </c>
      <c r="Q15" s="256">
        <f>ROUND($B15*R15/100,2)</f>
        <v>0</v>
      </c>
      <c r="R15" s="256">
        <v>0</v>
      </c>
      <c r="S15" s="256">
        <f t="shared" si="0"/>
        <v>4628.68</v>
      </c>
      <c r="T15" s="257">
        <f t="shared" ref="T15" si="3">S15/$B$25*100</f>
        <v>0.99961223593827664</v>
      </c>
    </row>
    <row r="16" spans="1:20" s="224" customFormat="1" ht="35.1" customHeight="1">
      <c r="A16" s="227" t="s">
        <v>25</v>
      </c>
      <c r="B16" s="256">
        <f>'Orçamento Com Desoneração_FINAL'!AB35</f>
        <v>57066.975999999995</v>
      </c>
      <c r="C16" s="256">
        <f t="shared" si="1"/>
        <v>0</v>
      </c>
      <c r="D16" s="256">
        <v>0</v>
      </c>
      <c r="E16" s="256">
        <f t="shared" si="2"/>
        <v>11413.4</v>
      </c>
      <c r="F16" s="256">
        <v>20</v>
      </c>
      <c r="G16" s="256">
        <f>$B16*H16/100</f>
        <v>11413.395200000001</v>
      </c>
      <c r="H16" s="256">
        <v>20</v>
      </c>
      <c r="I16" s="256">
        <f>($B16*J16/100)</f>
        <v>11413.395200000001</v>
      </c>
      <c r="J16" s="256">
        <v>20</v>
      </c>
      <c r="K16" s="256">
        <f>($B16*L16/100)</f>
        <v>11413.395200000001</v>
      </c>
      <c r="L16" s="256">
        <v>20</v>
      </c>
      <c r="M16" s="256">
        <f>($B16*N16/100)</f>
        <v>11413.395200000001</v>
      </c>
      <c r="N16" s="256">
        <v>20</v>
      </c>
      <c r="O16" s="256">
        <f>($B16*P16/100)</f>
        <v>0</v>
      </c>
      <c r="P16" s="256">
        <v>0</v>
      </c>
      <c r="Q16" s="256">
        <f>($B16*R16/100)</f>
        <v>0</v>
      </c>
      <c r="R16" s="256">
        <v>0</v>
      </c>
      <c r="S16" s="256">
        <f t="shared" si="0"/>
        <v>57066.98</v>
      </c>
      <c r="T16" s="257">
        <f t="shared" ref="T16:T17" si="4">ROUNDUP(S16/$B$25*100,2)</f>
        <v>12.33</v>
      </c>
    </row>
    <row r="17" spans="1:20" s="224" customFormat="1" ht="35.1" customHeight="1">
      <c r="A17" s="225" t="s">
        <v>31</v>
      </c>
      <c r="B17" s="256">
        <f>'Orçamento Com Desoneração_FINAL'!AB40</f>
        <v>7241.4370999999992</v>
      </c>
      <c r="C17" s="256">
        <f t="shared" si="1"/>
        <v>0</v>
      </c>
      <c r="D17" s="256">
        <v>0</v>
      </c>
      <c r="E17" s="256">
        <f t="shared" si="2"/>
        <v>0</v>
      </c>
      <c r="F17" s="256">
        <v>0</v>
      </c>
      <c r="G17" s="256">
        <f>ROUND($B17*H17/100,2)</f>
        <v>3620.72</v>
      </c>
      <c r="H17" s="256">
        <v>50</v>
      </c>
      <c r="I17" s="256">
        <f>($B17*J17/100)</f>
        <v>3620.7185499999996</v>
      </c>
      <c r="J17" s="256">
        <v>50</v>
      </c>
      <c r="K17" s="256">
        <f>ROUND($B17*L17/100,2)</f>
        <v>0</v>
      </c>
      <c r="L17" s="256">
        <v>0</v>
      </c>
      <c r="M17" s="256">
        <f>ROUND($B17*N17/100,2)</f>
        <v>0</v>
      </c>
      <c r="N17" s="256">
        <v>0</v>
      </c>
      <c r="O17" s="256">
        <f>ROUND($B17*P17/100,2)</f>
        <v>0</v>
      </c>
      <c r="P17" s="256">
        <v>0</v>
      </c>
      <c r="Q17" s="256">
        <f>ROUND($B17*R17/100,2)</f>
        <v>0</v>
      </c>
      <c r="R17" s="256">
        <v>0</v>
      </c>
      <c r="S17" s="256">
        <f>TRUNC(SUM(C17,E17,G17,I17,K17,M17,O17,Q17,),2)</f>
        <v>7241.43</v>
      </c>
      <c r="T17" s="257">
        <f t="shared" si="4"/>
        <v>1.57</v>
      </c>
    </row>
    <row r="18" spans="1:20" s="224" customFormat="1" ht="35.1" customHeight="1">
      <c r="A18" s="225" t="s">
        <v>33</v>
      </c>
      <c r="B18" s="256">
        <f>'Orçamento Com Desoneração_FINAL'!AB49</f>
        <v>41586.557000000001</v>
      </c>
      <c r="C18" s="256">
        <f t="shared" si="1"/>
        <v>0</v>
      </c>
      <c r="D18" s="256">
        <v>0</v>
      </c>
      <c r="E18" s="256">
        <f t="shared" si="2"/>
        <v>0</v>
      </c>
      <c r="F18" s="256">
        <v>0</v>
      </c>
      <c r="G18" s="256">
        <f>$B18*H18/100</f>
        <v>8317.3114000000005</v>
      </c>
      <c r="H18" s="256">
        <v>20</v>
      </c>
      <c r="I18" s="256">
        <f>($B18*J18/100)</f>
        <v>8317.3114000000005</v>
      </c>
      <c r="J18" s="256">
        <v>20</v>
      </c>
      <c r="K18" s="256">
        <f>($B18*L18/100)</f>
        <v>8317.3114000000005</v>
      </c>
      <c r="L18" s="256">
        <v>20</v>
      </c>
      <c r="M18" s="256">
        <f>($B18*N18/100)</f>
        <v>8317.3114000000005</v>
      </c>
      <c r="N18" s="256">
        <v>20</v>
      </c>
      <c r="O18" s="256">
        <f>($B18*P18/100)</f>
        <v>8317.3114000000005</v>
      </c>
      <c r="P18" s="256">
        <v>20</v>
      </c>
      <c r="Q18" s="256">
        <f>($B18*R18/100)</f>
        <v>0</v>
      </c>
      <c r="R18" s="256">
        <v>0</v>
      </c>
      <c r="S18" s="256">
        <f t="shared" si="0"/>
        <v>41586.559999999998</v>
      </c>
      <c r="T18" s="257">
        <f t="shared" ref="T18:T22" si="5">(S18/$B$25*100)</f>
        <v>8.981055987145643</v>
      </c>
    </row>
    <row r="19" spans="1:20" s="224" customFormat="1" ht="35.1" customHeight="1">
      <c r="A19" s="225" t="s">
        <v>37</v>
      </c>
      <c r="B19" s="256">
        <f>'Orçamento Com Desoneração_FINAL'!AB54</f>
        <v>73505.915200000003</v>
      </c>
      <c r="C19" s="256">
        <f t="shared" si="1"/>
        <v>0</v>
      </c>
      <c r="D19" s="256">
        <v>0</v>
      </c>
      <c r="E19" s="256">
        <f t="shared" si="2"/>
        <v>0</v>
      </c>
      <c r="F19" s="256">
        <v>0</v>
      </c>
      <c r="G19" s="256">
        <f>$B19*H19/100</f>
        <v>0</v>
      </c>
      <c r="H19" s="256">
        <v>0</v>
      </c>
      <c r="I19" s="256">
        <f>($B19*J19/100)</f>
        <v>0</v>
      </c>
      <c r="J19" s="256">
        <v>0</v>
      </c>
      <c r="K19" s="256">
        <f>($B19*L19/100)</f>
        <v>18376.478800000001</v>
      </c>
      <c r="L19" s="256">
        <v>25</v>
      </c>
      <c r="M19" s="256">
        <f>($B19*N19/100)</f>
        <v>18376.478800000001</v>
      </c>
      <c r="N19" s="256">
        <v>25</v>
      </c>
      <c r="O19" s="256">
        <f>($B19*P19/100)</f>
        <v>18376.478800000001</v>
      </c>
      <c r="P19" s="256">
        <v>25</v>
      </c>
      <c r="Q19" s="256">
        <f>($B19*R19/100)</f>
        <v>18376.478800000001</v>
      </c>
      <c r="R19" s="256">
        <v>25</v>
      </c>
      <c r="S19" s="256">
        <f>ROUND(SUM(C19,E19,G19,I19,K19,M19,O19,Q19,),2)</f>
        <v>73505.919999999998</v>
      </c>
      <c r="T19" s="257">
        <f t="shared" si="5"/>
        <v>15.874378234377854</v>
      </c>
    </row>
    <row r="20" spans="1:20" s="224" customFormat="1" ht="35.1" customHeight="1">
      <c r="A20" s="226" t="s">
        <v>196</v>
      </c>
      <c r="B20" s="256">
        <f>'Orçamento Com Desoneração_FINAL'!AB73</f>
        <v>43716.449400000005</v>
      </c>
      <c r="C20" s="256">
        <f t="shared" si="1"/>
        <v>0</v>
      </c>
      <c r="D20" s="256">
        <v>0</v>
      </c>
      <c r="E20" s="256">
        <f t="shared" si="2"/>
        <v>0</v>
      </c>
      <c r="F20" s="256">
        <v>0</v>
      </c>
      <c r="G20" s="256">
        <f>$B20*H20/100</f>
        <v>6557.4674100000002</v>
      </c>
      <c r="H20" s="256">
        <v>15</v>
      </c>
      <c r="I20" s="256">
        <f>($B20*J20/100)</f>
        <v>6557.4674100000002</v>
      </c>
      <c r="J20" s="256">
        <v>15</v>
      </c>
      <c r="K20" s="256">
        <f>($B20*L20/100)</f>
        <v>6557.4674100000002</v>
      </c>
      <c r="L20" s="256">
        <v>15</v>
      </c>
      <c r="M20" s="256">
        <f>($B20*N20/100)</f>
        <v>6557.4674100000002</v>
      </c>
      <c r="N20" s="256">
        <v>15</v>
      </c>
      <c r="O20" s="256">
        <f>($B20*P20/100)</f>
        <v>4371.644940000001</v>
      </c>
      <c r="P20" s="256">
        <v>10</v>
      </c>
      <c r="Q20" s="256">
        <f>($B20*R20/100)</f>
        <v>13114.93482</v>
      </c>
      <c r="R20" s="256">
        <v>30</v>
      </c>
      <c r="S20" s="256">
        <f t="shared" si="0"/>
        <v>43716.45</v>
      </c>
      <c r="T20" s="257">
        <f t="shared" si="5"/>
        <v>9.4410281833662868</v>
      </c>
    </row>
    <row r="21" spans="1:20" s="224" customFormat="1" ht="35.1" customHeight="1">
      <c r="A21" s="226" t="s">
        <v>197</v>
      </c>
      <c r="B21" s="256">
        <f>'Orçamento Com Desoneração_FINAL'!AB106</f>
        <v>60540.74</v>
      </c>
      <c r="C21" s="256">
        <f t="shared" si="1"/>
        <v>0</v>
      </c>
      <c r="D21" s="256">
        <v>0</v>
      </c>
      <c r="E21" s="256">
        <f t="shared" si="2"/>
        <v>0</v>
      </c>
      <c r="F21" s="256">
        <v>0</v>
      </c>
      <c r="G21" s="256">
        <f t="shared" ref="G21:G23" si="6">$B21*H21/100</f>
        <v>9081.110999999999</v>
      </c>
      <c r="H21" s="256">
        <v>15</v>
      </c>
      <c r="I21" s="256">
        <f t="shared" ref="I21:I23" si="7">($B21*J21/100)</f>
        <v>9081.110999999999</v>
      </c>
      <c r="J21" s="256">
        <v>15</v>
      </c>
      <c r="K21" s="256">
        <f t="shared" ref="K21:K23" si="8">($B21*L21/100)</f>
        <v>9081.110999999999</v>
      </c>
      <c r="L21" s="256">
        <v>15</v>
      </c>
      <c r="M21" s="256">
        <f t="shared" ref="M21:M23" si="9">($B21*N21/100)</f>
        <v>9081.110999999999</v>
      </c>
      <c r="N21" s="256">
        <v>15</v>
      </c>
      <c r="O21" s="256">
        <f t="shared" ref="O21:O23" si="10">($B21*P21/100)</f>
        <v>6054.0740000000005</v>
      </c>
      <c r="P21" s="256">
        <v>10</v>
      </c>
      <c r="Q21" s="256">
        <f t="shared" ref="Q21:Q23" si="11">($B21*R21/100)</f>
        <v>18162.221999999998</v>
      </c>
      <c r="R21" s="256">
        <v>30</v>
      </c>
      <c r="S21" s="256">
        <f t="shared" si="0"/>
        <v>60540.74</v>
      </c>
      <c r="T21" s="257">
        <f t="shared" si="5"/>
        <v>13.074410950153792</v>
      </c>
    </row>
    <row r="22" spans="1:20" s="224" customFormat="1" ht="35.1" customHeight="1">
      <c r="A22" s="226" t="s">
        <v>198</v>
      </c>
      <c r="B22" s="256">
        <f>'Orçamento Com Desoneração_FINAL'!AB114</f>
        <v>139591.20449999999</v>
      </c>
      <c r="C22" s="256">
        <f t="shared" si="1"/>
        <v>0</v>
      </c>
      <c r="D22" s="256">
        <v>0</v>
      </c>
      <c r="E22" s="256">
        <f t="shared" si="2"/>
        <v>0</v>
      </c>
      <c r="F22" s="256">
        <v>0</v>
      </c>
      <c r="G22" s="256">
        <f t="shared" si="6"/>
        <v>20938.680675</v>
      </c>
      <c r="H22" s="256">
        <v>15</v>
      </c>
      <c r="I22" s="256">
        <f t="shared" si="7"/>
        <v>20938.680675</v>
      </c>
      <c r="J22" s="256">
        <v>15</v>
      </c>
      <c r="K22" s="256">
        <f t="shared" si="8"/>
        <v>20938.680675</v>
      </c>
      <c r="L22" s="256">
        <v>15</v>
      </c>
      <c r="M22" s="256">
        <f t="shared" si="9"/>
        <v>20938.680675</v>
      </c>
      <c r="N22" s="256">
        <v>15</v>
      </c>
      <c r="O22" s="256">
        <f t="shared" si="10"/>
        <v>13959.120449999999</v>
      </c>
      <c r="P22" s="256">
        <v>10</v>
      </c>
      <c r="Q22" s="256">
        <f t="shared" si="11"/>
        <v>41877.361349999999</v>
      </c>
      <c r="R22" s="256">
        <v>30</v>
      </c>
      <c r="S22" s="256">
        <f t="shared" si="0"/>
        <v>139591.20000000001</v>
      </c>
      <c r="T22" s="257">
        <f t="shared" si="5"/>
        <v>30.146191041356751</v>
      </c>
    </row>
    <row r="23" spans="1:20" s="224" customFormat="1" ht="35.1" customHeight="1">
      <c r="A23" s="226" t="s">
        <v>313</v>
      </c>
      <c r="B23" s="256">
        <f>'Orçamento Com Desoneração_FINAL'!AB119</f>
        <v>509.36129999999997</v>
      </c>
      <c r="C23" s="256">
        <f t="shared" si="1"/>
        <v>0</v>
      </c>
      <c r="D23" s="256">
        <v>0</v>
      </c>
      <c r="E23" s="256">
        <f t="shared" si="2"/>
        <v>0</v>
      </c>
      <c r="F23" s="256">
        <v>0</v>
      </c>
      <c r="G23" s="256">
        <f t="shared" si="6"/>
        <v>0</v>
      </c>
      <c r="H23" s="256">
        <v>0</v>
      </c>
      <c r="I23" s="256">
        <f t="shared" si="7"/>
        <v>0</v>
      </c>
      <c r="J23" s="256">
        <v>0</v>
      </c>
      <c r="K23" s="256">
        <f t="shared" si="8"/>
        <v>0</v>
      </c>
      <c r="L23" s="256">
        <v>0</v>
      </c>
      <c r="M23" s="256">
        <f t="shared" si="9"/>
        <v>0</v>
      </c>
      <c r="N23" s="256">
        <v>0</v>
      </c>
      <c r="O23" s="256">
        <f t="shared" si="10"/>
        <v>0</v>
      </c>
      <c r="P23" s="256">
        <v>0</v>
      </c>
      <c r="Q23" s="256">
        <f t="shared" si="11"/>
        <v>509.36129999999997</v>
      </c>
      <c r="R23" s="256">
        <v>100</v>
      </c>
      <c r="S23" s="256">
        <f t="shared" si="0"/>
        <v>509.36</v>
      </c>
      <c r="T23" s="257">
        <f>TRUNC(S23/$B$25*100,2)</f>
        <v>0.11</v>
      </c>
    </row>
    <row r="24" spans="1:20" ht="35.1" customHeight="1">
      <c r="A24" s="228" t="s">
        <v>193</v>
      </c>
      <c r="B24" s="229">
        <f>SUM(B12:B23)</f>
        <v>463047.55319999991</v>
      </c>
      <c r="C24" s="229">
        <f>SUM(C12:C23)</f>
        <v>27760.949999999997</v>
      </c>
      <c r="D24" s="229">
        <f>TRUNC((C24/$B$25)*100,2)</f>
        <v>5.99</v>
      </c>
      <c r="E24" s="229">
        <f>SUM(E12:E23)</f>
        <v>20627.019999999997</v>
      </c>
      <c r="F24" s="229">
        <f>(E24/$B$25)*100</f>
        <v>4.4546223940612757</v>
      </c>
      <c r="G24" s="229">
        <f>SUM(G12:G23)</f>
        <v>62243.025685000001</v>
      </c>
      <c r="H24" s="229">
        <f>(G24/$B$25)*100</f>
        <v>13.442037487263416</v>
      </c>
      <c r="I24" s="229">
        <f>SUM(I12:I23)</f>
        <v>59928.684235000008</v>
      </c>
      <c r="J24" s="229">
        <f>(I24/$B$25)*100</f>
        <v>12.942231056151495</v>
      </c>
      <c r="K24" s="229">
        <f>SUM(K12:K23)</f>
        <v>74684.444485</v>
      </c>
      <c r="L24" s="229">
        <f>(K24/$B$25)*100</f>
        <v>16.12889301949129</v>
      </c>
      <c r="M24" s="229">
        <f>SUM(M12:M23)</f>
        <v>74684.444485</v>
      </c>
      <c r="N24" s="229">
        <f>(M24/$B$25)*100</f>
        <v>16.12889301949129</v>
      </c>
      <c r="O24" s="229">
        <f>SUM(O12:O23)</f>
        <v>51078.629590000011</v>
      </c>
      <c r="P24" s="229">
        <f>(O24/$B$25)*100</f>
        <v>11.030968469006917</v>
      </c>
      <c r="Q24" s="229">
        <f>TRUNC(SUM(Q12:Q23),2)</f>
        <v>92040.35</v>
      </c>
      <c r="R24" s="229">
        <f>(Q24/$B$25)*100</f>
        <v>19.877083760389912</v>
      </c>
      <c r="S24" s="229">
        <f>SUM(S12:S23)</f>
        <v>463047.55</v>
      </c>
      <c r="T24" s="230">
        <f>SUM(T12:T23)</f>
        <v>100.01191864700259</v>
      </c>
    </row>
    <row r="25" spans="1:20" ht="35.1" customHeight="1" thickBot="1">
      <c r="A25" s="231" t="s">
        <v>194</v>
      </c>
      <c r="B25" s="232">
        <f>SUM(B24:B24)</f>
        <v>463047.55319999991</v>
      </c>
      <c r="C25" s="232">
        <f>SUM(C24:C24)</f>
        <v>27760.949999999997</v>
      </c>
      <c r="D25" s="232">
        <f>(C25/$B$25)*100</f>
        <v>5.99526977481068</v>
      </c>
      <c r="E25" s="232">
        <f>C25+E24</f>
        <v>48387.969999999994</v>
      </c>
      <c r="F25" s="232">
        <f>F24+D25</f>
        <v>10.449892168871955</v>
      </c>
      <c r="G25" s="232">
        <f>E25+G24</f>
        <v>110630.995685</v>
      </c>
      <c r="H25" s="232">
        <f>H24+F25</f>
        <v>23.891929656135371</v>
      </c>
      <c r="I25" s="232">
        <f>I24+G25</f>
        <v>170559.67992000002</v>
      </c>
      <c r="J25" s="232">
        <f>H25+J24</f>
        <v>36.834160712286867</v>
      </c>
      <c r="K25" s="232">
        <f>K24+I25</f>
        <v>245244.12440500001</v>
      </c>
      <c r="L25" s="232">
        <f>J25+L24</f>
        <v>52.96305373177816</v>
      </c>
      <c r="M25" s="232">
        <f>M24+K25</f>
        <v>319928.56889</v>
      </c>
      <c r="N25" s="232">
        <f>L25+N24</f>
        <v>69.091946751269447</v>
      </c>
      <c r="O25" s="232">
        <f>O24+M25</f>
        <v>371007.19848000002</v>
      </c>
      <c r="P25" s="232">
        <f>N25+P24</f>
        <v>80.122915220276369</v>
      </c>
      <c r="Q25" s="232">
        <f>(Q24+O25)</f>
        <v>463047.54848</v>
      </c>
      <c r="R25" s="232">
        <f>P25+R24</f>
        <v>99.999998980666277</v>
      </c>
      <c r="S25" s="232">
        <f>Q25</f>
        <v>463047.54848</v>
      </c>
      <c r="T25" s="233">
        <f>(S25/B25)*100</f>
        <v>99.999998980666277</v>
      </c>
    </row>
  </sheetData>
  <mergeCells count="5">
    <mergeCell ref="A1:T3"/>
    <mergeCell ref="J5:S5"/>
    <mergeCell ref="J6:O6"/>
    <mergeCell ref="J7:O7"/>
    <mergeCell ref="A9:T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21"/>
  <sheetViews>
    <sheetView tabSelected="1" view="pageLayout" topLeftCell="A40" zoomScaleNormal="100" zoomScaleSheetLayoutView="78" workbookViewId="0">
      <selection activeCell="D22" sqref="D22:W22"/>
    </sheetView>
  </sheetViews>
  <sheetFormatPr defaultRowHeight="15"/>
  <cols>
    <col min="1" max="2" width="6.85546875" style="1" customWidth="1"/>
    <col min="3" max="3" width="22.28515625" style="1" bestFit="1" customWidth="1"/>
    <col min="4" max="23" width="4.85546875" style="1" customWidth="1"/>
    <col min="24" max="24" width="6.28515625" style="1" customWidth="1"/>
    <col min="25" max="26" width="9.85546875" style="76" customWidth="1"/>
    <col min="27" max="27" width="11.28515625" style="100" bestFit="1" customWidth="1"/>
    <col min="28" max="28" width="13.5703125" style="1" bestFit="1" customWidth="1"/>
    <col min="29" max="16384" width="9.140625" style="1"/>
  </cols>
  <sheetData>
    <row r="1" spans="1:29" ht="47.25" thickBot="1">
      <c r="A1" s="383" t="s">
        <v>321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5"/>
    </row>
    <row r="2" spans="1:29" ht="39" customHeight="1">
      <c r="A2" s="12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386" t="s">
        <v>336</v>
      </c>
      <c r="Y2" s="386"/>
      <c r="Z2" s="386"/>
      <c r="AA2" s="386"/>
      <c r="AB2" s="387"/>
    </row>
    <row r="3" spans="1:29" ht="18.75" customHeight="1">
      <c r="A3" s="12" t="s">
        <v>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59" t="s">
        <v>324</v>
      </c>
      <c r="N3" s="260"/>
      <c r="O3" s="260"/>
      <c r="P3" s="260"/>
      <c r="Q3" s="260"/>
      <c r="R3" s="260"/>
      <c r="S3" s="260"/>
      <c r="T3" s="260"/>
      <c r="U3" s="261"/>
      <c r="V3" s="377" t="s">
        <v>326</v>
      </c>
      <c r="W3" s="378"/>
      <c r="X3" s="378"/>
      <c r="Y3" s="379"/>
      <c r="Z3" s="270"/>
      <c r="AA3" s="99"/>
      <c r="AB3" s="14"/>
    </row>
    <row r="4" spans="1:29" ht="15.75">
      <c r="A4" s="12" t="s">
        <v>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2" t="s">
        <v>325</v>
      </c>
      <c r="N4" s="263"/>
      <c r="O4" s="263"/>
      <c r="P4" s="263"/>
      <c r="Q4" s="263"/>
      <c r="R4" s="263"/>
      <c r="S4" s="263"/>
      <c r="T4" s="263"/>
      <c r="U4" s="264"/>
      <c r="V4" s="380"/>
      <c r="W4" s="381"/>
      <c r="X4" s="381"/>
      <c r="Y4" s="382"/>
      <c r="Z4" s="270"/>
      <c r="AA4" s="99"/>
      <c r="AB4" s="14"/>
    </row>
    <row r="5" spans="1:29">
      <c r="A5" s="12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36" t="s">
        <v>2</v>
      </c>
      <c r="Z5" s="36"/>
      <c r="AA5" s="127">
        <v>0.25</v>
      </c>
      <c r="AB5" s="14"/>
    </row>
    <row r="6" spans="1:29" ht="60">
      <c r="A6" s="128" t="s">
        <v>3</v>
      </c>
      <c r="B6" s="129"/>
      <c r="C6" s="129" t="s">
        <v>87</v>
      </c>
      <c r="D6" s="269"/>
      <c r="E6" s="269"/>
      <c r="F6" s="269" t="s">
        <v>4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129" t="s">
        <v>5</v>
      </c>
      <c r="Y6" s="114" t="s">
        <v>6</v>
      </c>
      <c r="Z6" s="130" t="s">
        <v>331</v>
      </c>
      <c r="AA6" s="130" t="s">
        <v>332</v>
      </c>
      <c r="AB6" s="131" t="s">
        <v>7</v>
      </c>
    </row>
    <row r="7" spans="1:29" ht="20.25">
      <c r="A7" s="12"/>
      <c r="B7" s="269"/>
      <c r="C7" s="269"/>
      <c r="D7" s="388" t="s">
        <v>163</v>
      </c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269"/>
      <c r="X7" s="269"/>
      <c r="Y7" s="115"/>
      <c r="Z7" s="115"/>
      <c r="AA7" s="99"/>
      <c r="AB7" s="14"/>
    </row>
    <row r="8" spans="1:29">
      <c r="A8" s="138" t="s">
        <v>200</v>
      </c>
      <c r="B8" s="141"/>
      <c r="C8" s="286"/>
      <c r="D8" s="286"/>
      <c r="E8" s="286"/>
      <c r="F8" s="286"/>
      <c r="G8" s="286"/>
      <c r="H8" s="286"/>
      <c r="I8" s="286" t="s">
        <v>8</v>
      </c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115"/>
      <c r="Z8" s="115"/>
      <c r="AA8" s="99"/>
      <c r="AB8" s="14"/>
    </row>
    <row r="9" spans="1:29">
      <c r="A9" s="12" t="s">
        <v>201</v>
      </c>
      <c r="B9" s="286"/>
      <c r="C9" s="23">
        <v>85397</v>
      </c>
      <c r="D9" s="335" t="s">
        <v>9</v>
      </c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02" t="s">
        <v>10</v>
      </c>
      <c r="Y9" s="36">
        <v>519.16999999999996</v>
      </c>
      <c r="Z9" s="36">
        <v>15.5</v>
      </c>
      <c r="AA9" s="37">
        <v>19.38</v>
      </c>
      <c r="AB9" s="22">
        <f>(AA9*Y9)</f>
        <v>10061.514599999999</v>
      </c>
      <c r="AC9" s="100"/>
    </row>
    <row r="10" spans="1:29">
      <c r="A10" s="12" t="s">
        <v>202</v>
      </c>
      <c r="B10" s="286"/>
      <c r="C10" s="23">
        <v>85334</v>
      </c>
      <c r="D10" s="370" t="s">
        <v>162</v>
      </c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02" t="s">
        <v>10</v>
      </c>
      <c r="Y10" s="36">
        <v>189.04</v>
      </c>
      <c r="Z10" s="36">
        <v>11.5</v>
      </c>
      <c r="AA10" s="37">
        <v>14.38</v>
      </c>
      <c r="AB10" s="22">
        <f>(AA10*Y10)</f>
        <v>2718.3951999999999</v>
      </c>
      <c r="AC10" s="100"/>
    </row>
    <row r="11" spans="1:29" ht="18.75">
      <c r="A11" s="12" t="s">
        <v>203</v>
      </c>
      <c r="B11" s="286"/>
      <c r="C11" s="23">
        <v>73616</v>
      </c>
      <c r="D11" s="342" t="s">
        <v>119</v>
      </c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02" t="s">
        <v>121</v>
      </c>
      <c r="Y11" s="113">
        <v>48.43</v>
      </c>
      <c r="Z11" s="36">
        <v>167.96</v>
      </c>
      <c r="AA11" s="37">
        <v>209.95</v>
      </c>
      <c r="AB11" s="22">
        <f>(AA11*Y11)</f>
        <v>10167.878499999999</v>
      </c>
      <c r="AC11" s="100"/>
    </row>
    <row r="12" spans="1:29">
      <c r="A12" s="12" t="s">
        <v>204</v>
      </c>
      <c r="B12" s="286"/>
      <c r="C12" s="23">
        <v>85333</v>
      </c>
      <c r="D12" s="303" t="s">
        <v>11</v>
      </c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2" t="s">
        <v>12</v>
      </c>
      <c r="Y12" s="36">
        <v>26</v>
      </c>
      <c r="Z12" s="36">
        <v>12.98</v>
      </c>
      <c r="AA12" s="37">
        <v>16.23</v>
      </c>
      <c r="AB12" s="22">
        <f>(AA12*Y12)</f>
        <v>421.98</v>
      </c>
      <c r="AC12" s="100"/>
    </row>
    <row r="13" spans="1:29">
      <c r="A13" s="12"/>
      <c r="B13" s="286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114" t="s">
        <v>7</v>
      </c>
      <c r="Z13" s="114"/>
      <c r="AA13" s="99"/>
      <c r="AB13" s="25">
        <f>SUM(AB9:AB12)</f>
        <v>23369.768299999996</v>
      </c>
      <c r="AC13" s="100"/>
    </row>
    <row r="14" spans="1:29">
      <c r="A14" s="138" t="s">
        <v>205</v>
      </c>
      <c r="B14" s="141"/>
      <c r="C14" s="303"/>
      <c r="D14" s="303"/>
      <c r="E14" s="303"/>
      <c r="F14" s="303"/>
      <c r="G14" s="303"/>
      <c r="H14" s="303"/>
      <c r="I14" s="303" t="s">
        <v>13</v>
      </c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115"/>
      <c r="Z14" s="115"/>
      <c r="AA14" s="99"/>
      <c r="AB14" s="14"/>
      <c r="AC14" s="100"/>
    </row>
    <row r="15" spans="1:29">
      <c r="A15" s="12" t="s">
        <v>206</v>
      </c>
      <c r="B15" s="286"/>
      <c r="C15" s="302" t="s">
        <v>14</v>
      </c>
      <c r="D15" s="335" t="s">
        <v>15</v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02" t="s">
        <v>16</v>
      </c>
      <c r="Y15" s="36">
        <v>8</v>
      </c>
      <c r="Z15" s="36">
        <v>327.05</v>
      </c>
      <c r="AA15" s="37">
        <v>408.81</v>
      </c>
      <c r="AB15" s="22">
        <f>(AA15*Y15)</f>
        <v>3270.48</v>
      </c>
      <c r="AC15" s="100"/>
    </row>
    <row r="16" spans="1:29">
      <c r="A16" s="12" t="s">
        <v>207</v>
      </c>
      <c r="B16" s="286"/>
      <c r="C16" s="302" t="s">
        <v>18</v>
      </c>
      <c r="D16" s="335" t="s">
        <v>17</v>
      </c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21"/>
      <c r="Y16" s="118"/>
      <c r="Z16" s="118"/>
      <c r="AA16" s="103"/>
      <c r="AB16" s="24"/>
      <c r="AC16" s="100"/>
    </row>
    <row r="17" spans="1:29">
      <c r="A17" s="12"/>
      <c r="B17" s="286"/>
      <c r="C17" s="302"/>
      <c r="D17" s="335" t="s">
        <v>19</v>
      </c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21"/>
      <c r="Y17" s="115"/>
      <c r="Z17" s="115"/>
      <c r="AA17" s="99"/>
      <c r="AB17" s="14"/>
      <c r="AC17" s="100"/>
    </row>
    <row r="18" spans="1:29">
      <c r="A18" s="12"/>
      <c r="B18" s="286"/>
      <c r="C18" s="303"/>
      <c r="D18" s="331" t="s">
        <v>20</v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02" t="s">
        <v>16</v>
      </c>
      <c r="Y18" s="36">
        <v>30</v>
      </c>
      <c r="Z18" s="36">
        <v>146.97999999999999</v>
      </c>
      <c r="AA18" s="37">
        <v>183.73</v>
      </c>
      <c r="AB18" s="22">
        <f>(AA18*Y18)</f>
        <v>5511.9</v>
      </c>
      <c r="AC18" s="100"/>
    </row>
    <row r="19" spans="1:29">
      <c r="A19" s="12"/>
      <c r="B19" s="286"/>
      <c r="C19" s="303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114" t="s">
        <v>7</v>
      </c>
      <c r="Z19" s="114"/>
      <c r="AA19" s="99"/>
      <c r="AB19" s="25">
        <f>SUM(AB15:AB18)</f>
        <v>8782.3799999999992</v>
      </c>
      <c r="AC19" s="100"/>
    </row>
    <row r="20" spans="1:29" ht="15.75">
      <c r="A20" s="139" t="s">
        <v>208</v>
      </c>
      <c r="B20" s="140"/>
      <c r="C20" s="140"/>
      <c r="D20" s="140"/>
      <c r="E20" s="140"/>
      <c r="F20" s="140"/>
      <c r="G20" s="140"/>
      <c r="H20" s="140"/>
      <c r="I20" s="140" t="s">
        <v>165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32"/>
      <c r="Y20" s="133"/>
      <c r="Z20" s="133"/>
      <c r="AA20" s="134"/>
      <c r="AB20" s="135"/>
      <c r="AC20" s="100"/>
    </row>
    <row r="21" spans="1:29" ht="26.25" customHeight="1">
      <c r="A21" s="12" t="s">
        <v>209</v>
      </c>
      <c r="B21" s="286"/>
      <c r="C21" s="303" t="s">
        <v>166</v>
      </c>
      <c r="D21" s="337" t="s">
        <v>167</v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28" t="s">
        <v>16</v>
      </c>
      <c r="Y21" s="90">
        <v>43.37</v>
      </c>
      <c r="Z21" s="90">
        <v>21.46</v>
      </c>
      <c r="AA21" s="102">
        <v>26.83</v>
      </c>
      <c r="AB21" s="136">
        <f>(AA21*Y21)</f>
        <v>1163.6170999999999</v>
      </c>
      <c r="AC21" s="100"/>
    </row>
    <row r="22" spans="1:29" ht="30" customHeight="1">
      <c r="A22" s="12" t="s">
        <v>210</v>
      </c>
      <c r="B22" s="286"/>
      <c r="C22" s="303" t="s">
        <v>168</v>
      </c>
      <c r="D22" s="337" t="s">
        <v>169</v>
      </c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28" t="s">
        <v>16</v>
      </c>
      <c r="Y22" s="90">
        <v>43.37</v>
      </c>
      <c r="Z22" s="90">
        <v>24.8</v>
      </c>
      <c r="AA22" s="102">
        <f>Z22+Z22*$AA$5</f>
        <v>31</v>
      </c>
      <c r="AB22" s="136">
        <f>(AA22*Y22)</f>
        <v>1344.47</v>
      </c>
      <c r="AC22" s="100"/>
    </row>
    <row r="23" spans="1:29" s="3" customFormat="1" ht="14.25" customHeight="1">
      <c r="A23" s="12"/>
      <c r="B23" s="286"/>
      <c r="C23" s="303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28"/>
      <c r="Y23" s="114" t="s">
        <v>7</v>
      </c>
      <c r="Z23" s="114"/>
      <c r="AA23" s="102"/>
      <c r="AB23" s="198">
        <f>SUM(AB21:AB22)</f>
        <v>2508.0870999999997</v>
      </c>
      <c r="AC23" s="106"/>
    </row>
    <row r="24" spans="1:29">
      <c r="A24" s="12"/>
      <c r="B24" s="286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118"/>
      <c r="Z24" s="118"/>
      <c r="AA24" s="103"/>
      <c r="AB24" s="24"/>
      <c r="AC24" s="100"/>
    </row>
    <row r="25" spans="1:29">
      <c r="A25" s="138" t="s">
        <v>211</v>
      </c>
      <c r="B25" s="141"/>
      <c r="C25" s="303"/>
      <c r="D25" s="303"/>
      <c r="E25" s="303"/>
      <c r="F25" s="303"/>
      <c r="G25" s="303"/>
      <c r="H25" s="303"/>
      <c r="I25" s="129" t="s">
        <v>21</v>
      </c>
      <c r="J25" s="21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115"/>
      <c r="Z25" s="115"/>
      <c r="AA25" s="99"/>
      <c r="AB25" s="14"/>
      <c r="AC25" s="100"/>
    </row>
    <row r="26" spans="1:29">
      <c r="A26" s="12" t="s">
        <v>212</v>
      </c>
      <c r="B26" s="286"/>
      <c r="C26" s="302" t="s">
        <v>23</v>
      </c>
      <c r="D26" s="303" t="s">
        <v>24</v>
      </c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2" t="s">
        <v>10</v>
      </c>
      <c r="Y26" s="36">
        <v>5.88</v>
      </c>
      <c r="Z26" s="36">
        <v>245.97</v>
      </c>
      <c r="AA26" s="102">
        <v>307.45999999999998</v>
      </c>
      <c r="AB26" s="136">
        <f>(AA26*Y26)</f>
        <v>1807.8647999999998</v>
      </c>
      <c r="AC26" s="100"/>
    </row>
    <row r="27" spans="1:29">
      <c r="A27" s="12" t="s">
        <v>213</v>
      </c>
      <c r="B27" s="286"/>
      <c r="C27" s="302">
        <v>68054</v>
      </c>
      <c r="D27" s="370" t="s">
        <v>161</v>
      </c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02" t="s">
        <v>10</v>
      </c>
      <c r="Y27" s="36">
        <v>13.75</v>
      </c>
      <c r="Z27" s="36">
        <v>164.12</v>
      </c>
      <c r="AA27" s="102">
        <v>205.15</v>
      </c>
      <c r="AB27" s="22">
        <f>(AA27*Y27)</f>
        <v>2820.8125</v>
      </c>
      <c r="AC27" s="100"/>
    </row>
    <row r="28" spans="1:29" s="3" customFormat="1">
      <c r="A28" s="12"/>
      <c r="B28" s="286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114" t="s">
        <v>7</v>
      </c>
      <c r="Z28" s="114"/>
      <c r="AA28" s="99"/>
      <c r="AB28" s="25">
        <f>SUM(AB26:AB27)</f>
        <v>4628.6772999999994</v>
      </c>
      <c r="AC28" s="106"/>
    </row>
    <row r="29" spans="1:29">
      <c r="A29" s="138" t="s">
        <v>214</v>
      </c>
      <c r="B29" s="141"/>
      <c r="C29" s="303"/>
      <c r="D29" s="303"/>
      <c r="E29" s="303"/>
      <c r="F29" s="303"/>
      <c r="G29" s="303"/>
      <c r="H29" s="303"/>
      <c r="I29" s="129" t="s">
        <v>25</v>
      </c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115"/>
      <c r="Z29" s="115"/>
      <c r="AA29" s="99"/>
      <c r="AB29" s="14"/>
      <c r="AC29" s="100"/>
    </row>
    <row r="30" spans="1:29">
      <c r="A30" s="12" t="s">
        <v>215</v>
      </c>
      <c r="B30" s="286"/>
      <c r="C30" s="23">
        <v>87265</v>
      </c>
      <c r="D30" s="303" t="s">
        <v>337</v>
      </c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21"/>
      <c r="Y30" s="118"/>
      <c r="Z30" s="118"/>
      <c r="AA30" s="103"/>
      <c r="AB30" s="24"/>
      <c r="AC30" s="100"/>
    </row>
    <row r="31" spans="1:29">
      <c r="A31" s="12"/>
      <c r="B31" s="286"/>
      <c r="C31" s="21"/>
      <c r="D31" s="303" t="s">
        <v>27</v>
      </c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21"/>
      <c r="Y31" s="118"/>
      <c r="Z31" s="118"/>
      <c r="AA31" s="99"/>
      <c r="AB31" s="14"/>
      <c r="AC31" s="100"/>
    </row>
    <row r="32" spans="1:29">
      <c r="A32" s="12"/>
      <c r="B32" s="286"/>
      <c r="C32" s="303"/>
      <c r="D32" s="303" t="s">
        <v>28</v>
      </c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2" t="s">
        <v>10</v>
      </c>
      <c r="Y32" s="36">
        <v>519.16999999999996</v>
      </c>
      <c r="Z32" s="36">
        <v>43.31</v>
      </c>
      <c r="AA32" s="102">
        <v>54.14</v>
      </c>
      <c r="AB32" s="22">
        <f>(AA32*Y32)</f>
        <v>28107.863799999999</v>
      </c>
      <c r="AC32" s="100"/>
    </row>
    <row r="33" spans="1:29" ht="45" customHeight="1">
      <c r="A33" s="12" t="s">
        <v>216</v>
      </c>
      <c r="B33" s="286"/>
      <c r="C33" s="23">
        <v>87879</v>
      </c>
      <c r="D33" s="337" t="s">
        <v>371</v>
      </c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27" t="s">
        <v>10</v>
      </c>
      <c r="Y33" s="119">
        <v>1009.38</v>
      </c>
      <c r="Z33" s="119">
        <v>2.4</v>
      </c>
      <c r="AA33" s="104">
        <v>3</v>
      </c>
      <c r="AB33" s="137">
        <f>(AA33*Y33)</f>
        <v>3028.14</v>
      </c>
      <c r="AC33" s="100"/>
    </row>
    <row r="34" spans="1:29" ht="48.75" customHeight="1">
      <c r="A34" s="12" t="s">
        <v>217</v>
      </c>
      <c r="B34" s="286"/>
      <c r="C34" s="23">
        <v>87529</v>
      </c>
      <c r="D34" s="336" t="s">
        <v>338</v>
      </c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27" t="s">
        <v>10</v>
      </c>
      <c r="Y34" s="119">
        <v>1009.38</v>
      </c>
      <c r="Z34" s="119">
        <v>20.55</v>
      </c>
      <c r="AA34" s="104">
        <v>25.69</v>
      </c>
      <c r="AB34" s="137">
        <f>(AA34*Y34)</f>
        <v>25930.9722</v>
      </c>
      <c r="AC34" s="100"/>
    </row>
    <row r="35" spans="1:29" ht="15.75" thickBot="1">
      <c r="A35" s="204"/>
      <c r="B35" s="287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206" t="s">
        <v>30</v>
      </c>
      <c r="Z35" s="206"/>
      <c r="AA35" s="207"/>
      <c r="AB35" s="208">
        <f>SUM(AB32:AB34)</f>
        <v>57066.975999999995</v>
      </c>
      <c r="AC35" s="100"/>
    </row>
    <row r="36" spans="1:29" ht="18.75" customHeight="1">
      <c r="A36" s="138" t="s">
        <v>218</v>
      </c>
      <c r="B36" s="141"/>
      <c r="C36" s="303"/>
      <c r="D36" s="303"/>
      <c r="E36" s="303"/>
      <c r="F36" s="303"/>
      <c r="G36" s="303"/>
      <c r="H36" s="303"/>
      <c r="I36" s="303"/>
      <c r="J36" s="129" t="s">
        <v>31</v>
      </c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115"/>
      <c r="Z36" s="115"/>
      <c r="AA36" s="99"/>
      <c r="AB36" s="14"/>
      <c r="AC36" s="100"/>
    </row>
    <row r="37" spans="1:29" ht="14.25" customHeight="1">
      <c r="A37" s="12" t="s">
        <v>219</v>
      </c>
      <c r="B37" s="286"/>
      <c r="C37" s="302" t="s">
        <v>32</v>
      </c>
      <c r="D37" s="337" t="s">
        <v>339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02" t="s">
        <v>10</v>
      </c>
      <c r="Y37" s="36">
        <v>72.430000000000007</v>
      </c>
      <c r="Z37" s="36">
        <v>25.91</v>
      </c>
      <c r="AA37" s="37">
        <v>32.39</v>
      </c>
      <c r="AB37" s="22">
        <f>(AA37*Y37)</f>
        <v>2346.0077000000001</v>
      </c>
      <c r="AC37" s="100"/>
    </row>
    <row r="38" spans="1:29" ht="14.25" customHeight="1">
      <c r="A38" s="12" t="s">
        <v>220</v>
      </c>
      <c r="B38" s="286"/>
      <c r="C38" s="302">
        <v>84191</v>
      </c>
      <c r="D38" s="397" t="s">
        <v>340</v>
      </c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07"/>
      <c r="X38" s="302" t="s">
        <v>10</v>
      </c>
      <c r="Y38" s="36">
        <v>43.37</v>
      </c>
      <c r="Z38" s="36">
        <v>66.64</v>
      </c>
      <c r="AA38" s="37">
        <v>83.3</v>
      </c>
      <c r="AB38" s="22">
        <f t="shared" ref="AB38:AB39" si="0">(AA38*Y38)</f>
        <v>3612.7209999999995</v>
      </c>
      <c r="AC38" s="100"/>
    </row>
    <row r="39" spans="1:29" ht="29.25" customHeight="1">
      <c r="A39" s="12" t="s">
        <v>221</v>
      </c>
      <c r="B39" s="286"/>
      <c r="C39" s="23">
        <v>87249</v>
      </c>
      <c r="D39" s="336" t="s">
        <v>341</v>
      </c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28" t="s">
        <v>10</v>
      </c>
      <c r="Y39" s="90">
        <v>29.06</v>
      </c>
      <c r="Z39" s="90">
        <v>35.31</v>
      </c>
      <c r="AA39" s="102">
        <v>44.14</v>
      </c>
      <c r="AB39" s="22">
        <f t="shared" si="0"/>
        <v>1282.7084</v>
      </c>
      <c r="AC39" s="100"/>
    </row>
    <row r="40" spans="1:29">
      <c r="A40" s="12"/>
      <c r="B40" s="286"/>
      <c r="C40" s="303"/>
      <c r="D40" s="302"/>
      <c r="E40" s="302"/>
      <c r="F40" s="303"/>
      <c r="G40" s="302"/>
      <c r="H40" s="302"/>
      <c r="I40" s="303"/>
      <c r="J40" s="302"/>
      <c r="K40" s="302"/>
      <c r="L40" s="303"/>
      <c r="M40" s="303"/>
      <c r="N40" s="302"/>
      <c r="O40" s="303"/>
      <c r="P40" s="302"/>
      <c r="Q40" s="302"/>
      <c r="R40" s="303"/>
      <c r="S40" s="303"/>
      <c r="T40" s="302"/>
      <c r="U40" s="23"/>
      <c r="V40" s="302"/>
      <c r="W40" s="303"/>
      <c r="X40" s="21"/>
      <c r="Y40" s="114" t="s">
        <v>7</v>
      </c>
      <c r="Z40" s="114"/>
      <c r="AA40" s="99"/>
      <c r="AB40" s="25">
        <f>SUM(AB37:AB39)</f>
        <v>7241.4370999999992</v>
      </c>
      <c r="AC40" s="100"/>
    </row>
    <row r="41" spans="1:29">
      <c r="A41" s="12"/>
      <c r="B41" s="286"/>
      <c r="C41" s="21"/>
      <c r="D41" s="302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21"/>
      <c r="Y41" s="118"/>
      <c r="Z41" s="118"/>
      <c r="AA41" s="103"/>
      <c r="AB41" s="24"/>
      <c r="AC41" s="100"/>
    </row>
    <row r="42" spans="1:29">
      <c r="A42" s="138" t="s">
        <v>223</v>
      </c>
      <c r="B42" s="141"/>
      <c r="C42" s="303"/>
      <c r="D42" s="303"/>
      <c r="E42" s="303"/>
      <c r="F42" s="303"/>
      <c r="G42" s="303"/>
      <c r="H42" s="303"/>
      <c r="I42" s="303"/>
      <c r="J42" s="129" t="s">
        <v>33</v>
      </c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115"/>
      <c r="Z42" s="115"/>
      <c r="AA42" s="99"/>
      <c r="AB42" s="14"/>
      <c r="AC42" s="100"/>
    </row>
    <row r="43" spans="1:29" ht="30.75" customHeight="1">
      <c r="A43" s="12" t="s">
        <v>224</v>
      </c>
      <c r="B43" s="286"/>
      <c r="C43" s="23">
        <v>72119</v>
      </c>
      <c r="D43" s="336" t="s">
        <v>342</v>
      </c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02" t="s">
        <v>10</v>
      </c>
      <c r="Y43" s="36">
        <v>16.05</v>
      </c>
      <c r="Z43" s="36">
        <v>188.67</v>
      </c>
      <c r="AA43" s="37">
        <v>235.84</v>
      </c>
      <c r="AB43" s="22">
        <f t="shared" ref="AB43:AB48" si="1">(AA43*Y43)</f>
        <v>3785.2320000000004</v>
      </c>
      <c r="AC43" s="100"/>
    </row>
    <row r="44" spans="1:29" ht="18" customHeight="1">
      <c r="A44" s="12"/>
      <c r="B44" s="303"/>
      <c r="C44" s="23" t="s">
        <v>380</v>
      </c>
      <c r="D44" s="336" t="s">
        <v>381</v>
      </c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02" t="s">
        <v>22</v>
      </c>
      <c r="Y44" s="36">
        <v>8</v>
      </c>
      <c r="Z44" s="36">
        <v>80.180000000000007</v>
      </c>
      <c r="AA44" s="37">
        <v>100.22</v>
      </c>
      <c r="AB44" s="22">
        <f t="shared" si="1"/>
        <v>801.76</v>
      </c>
      <c r="AC44" s="100"/>
    </row>
    <row r="45" spans="1:29">
      <c r="A45" s="12" t="s">
        <v>225</v>
      </c>
      <c r="B45" s="303"/>
      <c r="C45" s="302">
        <v>72120</v>
      </c>
      <c r="D45" s="303" t="s">
        <v>372</v>
      </c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2" t="s">
        <v>373</v>
      </c>
      <c r="Y45" s="36">
        <v>60.06</v>
      </c>
      <c r="Z45" s="36">
        <v>220.8</v>
      </c>
      <c r="AA45" s="301">
        <v>276</v>
      </c>
      <c r="AB45" s="22">
        <f t="shared" si="1"/>
        <v>16576.560000000001</v>
      </c>
      <c r="AC45" s="100"/>
    </row>
    <row r="46" spans="1:29" ht="31.5" customHeight="1">
      <c r="A46" s="12" t="s">
        <v>226</v>
      </c>
      <c r="B46" s="303"/>
      <c r="C46" s="302" t="s">
        <v>374</v>
      </c>
      <c r="D46" s="336" t="s">
        <v>375</v>
      </c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27" t="s">
        <v>22</v>
      </c>
      <c r="Y46" s="119">
        <v>22</v>
      </c>
      <c r="Z46" s="119">
        <v>262.04000000000002</v>
      </c>
      <c r="AA46" s="308">
        <v>327.55</v>
      </c>
      <c r="AB46" s="137">
        <f t="shared" si="1"/>
        <v>7206.1</v>
      </c>
      <c r="AC46" s="100"/>
    </row>
    <row r="47" spans="1:29" ht="21.75" customHeight="1">
      <c r="A47" s="12" t="s">
        <v>378</v>
      </c>
      <c r="B47" s="303"/>
      <c r="C47" s="27" t="s">
        <v>376</v>
      </c>
      <c r="D47" s="396" t="s">
        <v>377</v>
      </c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27" t="s">
        <v>22</v>
      </c>
      <c r="Y47" s="119">
        <v>22</v>
      </c>
      <c r="Z47" s="119">
        <v>8.43</v>
      </c>
      <c r="AA47" s="308">
        <v>10.53</v>
      </c>
      <c r="AB47" s="137">
        <f t="shared" si="1"/>
        <v>231.66</v>
      </c>
      <c r="AC47" s="100"/>
    </row>
    <row r="48" spans="1:29" ht="35.25" customHeight="1">
      <c r="A48" s="12" t="s">
        <v>379</v>
      </c>
      <c r="B48" s="286"/>
      <c r="C48" s="302" t="s">
        <v>35</v>
      </c>
      <c r="D48" s="336" t="s">
        <v>343</v>
      </c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02" t="s">
        <v>36</v>
      </c>
      <c r="Y48" s="36">
        <v>220.5</v>
      </c>
      <c r="Z48" s="36">
        <v>47.11</v>
      </c>
      <c r="AA48" s="301">
        <v>58.89</v>
      </c>
      <c r="AB48" s="22">
        <f t="shared" si="1"/>
        <v>12985.245000000001</v>
      </c>
      <c r="AC48" s="100"/>
    </row>
    <row r="49" spans="1:30">
      <c r="A49" s="12"/>
      <c r="B49" s="286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114" t="s">
        <v>30</v>
      </c>
      <c r="Z49" s="114"/>
      <c r="AA49" s="99"/>
      <c r="AB49" s="25">
        <f>SUM(AB43:AB48)</f>
        <v>41586.557000000001</v>
      </c>
      <c r="AC49" s="100"/>
    </row>
    <row r="50" spans="1:30">
      <c r="A50" s="138" t="s">
        <v>227</v>
      </c>
      <c r="B50" s="141"/>
      <c r="C50" s="303"/>
      <c r="D50" s="303"/>
      <c r="E50" s="303"/>
      <c r="F50" s="303"/>
      <c r="G50" s="303"/>
      <c r="H50" s="303"/>
      <c r="I50" s="303"/>
      <c r="J50" s="129" t="s">
        <v>37</v>
      </c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115"/>
      <c r="Z50" s="115"/>
      <c r="AA50" s="99"/>
      <c r="AB50" s="14"/>
      <c r="AC50" s="100"/>
    </row>
    <row r="51" spans="1:30" ht="14.25" customHeight="1">
      <c r="A51" s="12" t="s">
        <v>228</v>
      </c>
      <c r="B51" s="286"/>
      <c r="C51" s="23">
        <v>88497</v>
      </c>
      <c r="D51" s="335" t="s">
        <v>95</v>
      </c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02" t="s">
        <v>10</v>
      </c>
      <c r="Y51" s="38">
        <v>5468.96</v>
      </c>
      <c r="Z51" s="38">
        <v>8.67</v>
      </c>
      <c r="AA51" s="301">
        <v>10.84</v>
      </c>
      <c r="AB51" s="22">
        <f>(AA51*Y51)</f>
        <v>59283.526400000002</v>
      </c>
      <c r="AC51" s="100"/>
    </row>
    <row r="52" spans="1:30" ht="27.75" customHeight="1">
      <c r="A52" s="12" t="s">
        <v>229</v>
      </c>
      <c r="B52" s="286"/>
      <c r="C52" s="302" t="s">
        <v>151</v>
      </c>
      <c r="D52" s="336" t="s">
        <v>150</v>
      </c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02" t="s">
        <v>10</v>
      </c>
      <c r="Y52" s="36">
        <v>378.08</v>
      </c>
      <c r="Z52" s="36">
        <v>13.09</v>
      </c>
      <c r="AA52" s="301">
        <v>16.36</v>
      </c>
      <c r="AB52" s="22">
        <f>(AA52*Y52)</f>
        <v>6185.3887999999997</v>
      </c>
      <c r="AC52" s="100"/>
    </row>
    <row r="53" spans="1:30">
      <c r="A53" s="12" t="s">
        <v>230</v>
      </c>
      <c r="B53" s="286"/>
      <c r="C53" s="302" t="s">
        <v>38</v>
      </c>
      <c r="D53" s="335" t="s">
        <v>96</v>
      </c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02" t="s">
        <v>10</v>
      </c>
      <c r="Y53" s="36">
        <v>150</v>
      </c>
      <c r="Z53" s="36">
        <v>42.86</v>
      </c>
      <c r="AA53" s="301">
        <v>53.58</v>
      </c>
      <c r="AB53" s="22">
        <f>(AA53*Y53)</f>
        <v>8037</v>
      </c>
      <c r="AC53" s="100"/>
    </row>
    <row r="54" spans="1:30">
      <c r="A54" s="12"/>
      <c r="B54" s="286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114" t="s">
        <v>30</v>
      </c>
      <c r="Z54" s="114"/>
      <c r="AA54" s="99"/>
      <c r="AB54" s="25">
        <f>SUM(AB51:AB53)</f>
        <v>73505.915200000003</v>
      </c>
      <c r="AC54" s="100"/>
    </row>
    <row r="55" spans="1:30">
      <c r="A55" s="138" t="s">
        <v>231</v>
      </c>
      <c r="B55" s="141"/>
      <c r="C55" s="303"/>
      <c r="D55" s="303"/>
      <c r="E55" s="303"/>
      <c r="F55" s="303"/>
      <c r="G55" s="303" t="s">
        <v>39</v>
      </c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115"/>
      <c r="Z55" s="115"/>
      <c r="AA55" s="99"/>
      <c r="AB55" s="14"/>
      <c r="AC55" s="100"/>
    </row>
    <row r="56" spans="1:30" ht="29.25" customHeight="1">
      <c r="A56" s="12" t="s">
        <v>232</v>
      </c>
      <c r="B56" s="286"/>
      <c r="C56" s="302" t="s">
        <v>40</v>
      </c>
      <c r="D56" s="336" t="s">
        <v>344</v>
      </c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02" t="s">
        <v>41</v>
      </c>
      <c r="Y56" s="36">
        <v>1023.02</v>
      </c>
      <c r="Z56" s="36">
        <v>2.5299999999999998</v>
      </c>
      <c r="AA56" s="37">
        <v>3.16</v>
      </c>
      <c r="AB56" s="136">
        <f t="shared" ref="AB56:AB72" si="2">(AA56*Y56)</f>
        <v>3232.7431999999999</v>
      </c>
      <c r="AC56" s="100"/>
      <c r="AD56" s="76"/>
    </row>
    <row r="57" spans="1:30" ht="56.25" customHeight="1">
      <c r="A57" s="12" t="s">
        <v>233</v>
      </c>
      <c r="B57" s="286"/>
      <c r="C57" s="23" t="s">
        <v>126</v>
      </c>
      <c r="D57" s="340" t="s">
        <v>127</v>
      </c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28" t="s">
        <v>22</v>
      </c>
      <c r="Y57" s="41">
        <v>1</v>
      </c>
      <c r="Z57" s="41">
        <v>698.74</v>
      </c>
      <c r="AA57" s="102">
        <v>873.43</v>
      </c>
      <c r="AB57" s="136">
        <f t="shared" si="2"/>
        <v>873.43</v>
      </c>
      <c r="AC57" s="100"/>
    </row>
    <row r="58" spans="1:30" ht="56.25" customHeight="1">
      <c r="A58" s="12" t="s">
        <v>234</v>
      </c>
      <c r="B58" s="286"/>
      <c r="C58" s="23" t="s">
        <v>124</v>
      </c>
      <c r="D58" s="340" t="s">
        <v>125</v>
      </c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28" t="s">
        <v>22</v>
      </c>
      <c r="Y58" s="41">
        <v>1</v>
      </c>
      <c r="Z58" s="41">
        <v>649.77</v>
      </c>
      <c r="AA58" s="102">
        <v>812.21</v>
      </c>
      <c r="AB58" s="136">
        <f t="shared" si="2"/>
        <v>812.21</v>
      </c>
      <c r="AC58" s="100"/>
    </row>
    <row r="59" spans="1:30" ht="55.5" customHeight="1">
      <c r="A59" s="295" t="s">
        <v>235</v>
      </c>
      <c r="B59" s="296"/>
      <c r="C59" s="297" t="s">
        <v>122</v>
      </c>
      <c r="D59" s="395" t="s">
        <v>123</v>
      </c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298" t="s">
        <v>22</v>
      </c>
      <c r="Y59" s="299">
        <v>1</v>
      </c>
      <c r="Z59" s="299">
        <v>434.83</v>
      </c>
      <c r="AA59" s="300">
        <v>543.54</v>
      </c>
      <c r="AB59" s="136">
        <f t="shared" si="2"/>
        <v>543.54</v>
      </c>
      <c r="AC59" s="100"/>
    </row>
    <row r="60" spans="1:30" ht="40.5" customHeight="1">
      <c r="A60" s="12" t="s">
        <v>236</v>
      </c>
      <c r="B60" s="286"/>
      <c r="C60" s="23" t="s">
        <v>129</v>
      </c>
      <c r="D60" s="340" t="s">
        <v>128</v>
      </c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28" t="s">
        <v>22</v>
      </c>
      <c r="Y60" s="41">
        <v>12</v>
      </c>
      <c r="Z60" s="41">
        <v>82.74</v>
      </c>
      <c r="AA60" s="102">
        <v>103.43</v>
      </c>
      <c r="AB60" s="136">
        <f t="shared" si="2"/>
        <v>1241.1600000000001</v>
      </c>
      <c r="AC60" s="100"/>
    </row>
    <row r="61" spans="1:30" ht="41.25" customHeight="1">
      <c r="A61" s="12" t="s">
        <v>237</v>
      </c>
      <c r="B61" s="286"/>
      <c r="C61" s="23" t="s">
        <v>130</v>
      </c>
      <c r="D61" s="340" t="s">
        <v>131</v>
      </c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28" t="s">
        <v>22</v>
      </c>
      <c r="Y61" s="41">
        <v>6</v>
      </c>
      <c r="Z61" s="41">
        <v>236.66</v>
      </c>
      <c r="AA61" s="102">
        <v>295.83</v>
      </c>
      <c r="AB61" s="136">
        <f t="shared" si="2"/>
        <v>1774.98</v>
      </c>
      <c r="AC61" s="100"/>
    </row>
    <row r="62" spans="1:30" ht="40.5" customHeight="1">
      <c r="A62" s="12" t="s">
        <v>238</v>
      </c>
      <c r="B62" s="288"/>
      <c r="C62" s="23" t="s">
        <v>46</v>
      </c>
      <c r="D62" s="340" t="s">
        <v>134</v>
      </c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28" t="s">
        <v>22</v>
      </c>
      <c r="Y62" s="41">
        <v>35</v>
      </c>
      <c r="Z62" s="41">
        <v>9.4499999999999993</v>
      </c>
      <c r="AA62" s="102">
        <v>11.81</v>
      </c>
      <c r="AB62" s="136">
        <f t="shared" si="2"/>
        <v>413.35</v>
      </c>
      <c r="AC62" s="100"/>
    </row>
    <row r="63" spans="1:30" ht="40.5" customHeight="1">
      <c r="A63" s="12" t="s">
        <v>239</v>
      </c>
      <c r="B63" s="286"/>
      <c r="C63" s="23" t="s">
        <v>132</v>
      </c>
      <c r="D63" s="340" t="s">
        <v>133</v>
      </c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27" t="s">
        <v>22</v>
      </c>
      <c r="Y63" s="289">
        <v>34</v>
      </c>
      <c r="Z63" s="289">
        <v>43.34</v>
      </c>
      <c r="AA63" s="104">
        <v>54.18</v>
      </c>
      <c r="AB63" s="137">
        <f t="shared" si="2"/>
        <v>1842.12</v>
      </c>
      <c r="AC63" s="100"/>
    </row>
    <row r="64" spans="1:30" ht="31.5" customHeight="1">
      <c r="A64" s="12" t="s">
        <v>240</v>
      </c>
      <c r="B64" s="286"/>
      <c r="C64" s="302" t="s">
        <v>42</v>
      </c>
      <c r="D64" s="336" t="s">
        <v>345</v>
      </c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02" t="s">
        <v>41</v>
      </c>
      <c r="Y64" s="36">
        <v>2251.42</v>
      </c>
      <c r="Z64" s="36">
        <v>3.69</v>
      </c>
      <c r="AA64" s="37">
        <v>4.6100000000000003</v>
      </c>
      <c r="AB64" s="137">
        <f t="shared" si="2"/>
        <v>10379.046200000001</v>
      </c>
      <c r="AC64" s="100"/>
    </row>
    <row r="65" spans="1:29" ht="30.75" customHeight="1">
      <c r="A65" s="12" t="s">
        <v>241</v>
      </c>
      <c r="B65" s="286"/>
      <c r="C65" s="302" t="s">
        <v>43</v>
      </c>
      <c r="D65" s="336" t="s">
        <v>346</v>
      </c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02" t="s">
        <v>41</v>
      </c>
      <c r="Y65" s="36">
        <v>609</v>
      </c>
      <c r="Z65" s="36">
        <v>4.97</v>
      </c>
      <c r="AA65" s="37">
        <v>6.21</v>
      </c>
      <c r="AB65" s="22">
        <f t="shared" si="2"/>
        <v>3781.89</v>
      </c>
      <c r="AC65" s="100"/>
    </row>
    <row r="66" spans="1:29" ht="30" customHeight="1">
      <c r="A66" s="12" t="s">
        <v>242</v>
      </c>
      <c r="B66" s="286"/>
      <c r="C66" s="302" t="s">
        <v>44</v>
      </c>
      <c r="D66" s="336" t="s">
        <v>347</v>
      </c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02" t="s">
        <v>41</v>
      </c>
      <c r="Y66" s="36">
        <v>612</v>
      </c>
      <c r="Z66" s="36">
        <v>7.6</v>
      </c>
      <c r="AA66" s="37">
        <v>9.5</v>
      </c>
      <c r="AB66" s="22">
        <f t="shared" si="2"/>
        <v>5814</v>
      </c>
      <c r="AC66" s="100"/>
    </row>
    <row r="67" spans="1:29" ht="33" customHeight="1">
      <c r="A67" s="12" t="s">
        <v>243</v>
      </c>
      <c r="B67" s="286"/>
      <c r="C67" s="302" t="s">
        <v>45</v>
      </c>
      <c r="D67" s="336" t="s">
        <v>348</v>
      </c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02" t="s">
        <v>41</v>
      </c>
      <c r="Y67" s="36">
        <v>593</v>
      </c>
      <c r="Z67" s="36">
        <v>8.73</v>
      </c>
      <c r="AA67" s="37">
        <v>10.91</v>
      </c>
      <c r="AB67" s="22">
        <f t="shared" si="2"/>
        <v>6469.63</v>
      </c>
      <c r="AC67" s="100"/>
    </row>
    <row r="68" spans="1:29" ht="14.25" customHeight="1">
      <c r="A68" s="12" t="s">
        <v>244</v>
      </c>
      <c r="B68" s="286"/>
      <c r="C68" s="23">
        <v>72335</v>
      </c>
      <c r="D68" s="336" t="s">
        <v>349</v>
      </c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02" t="s">
        <v>12</v>
      </c>
      <c r="Y68" s="36">
        <v>135</v>
      </c>
      <c r="Z68" s="36">
        <v>2.5</v>
      </c>
      <c r="AA68" s="37">
        <v>3.13</v>
      </c>
      <c r="AB68" s="22">
        <f t="shared" si="2"/>
        <v>422.55</v>
      </c>
      <c r="AC68" s="100"/>
    </row>
    <row r="69" spans="1:29" ht="18.75" customHeight="1">
      <c r="A69" s="12" t="s">
        <v>245</v>
      </c>
      <c r="B69" s="286"/>
      <c r="C69" s="23">
        <v>83540</v>
      </c>
      <c r="D69" s="393" t="s">
        <v>350</v>
      </c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02" t="s">
        <v>12</v>
      </c>
      <c r="Y69" s="36">
        <v>40</v>
      </c>
      <c r="Z69" s="36">
        <v>9.69</v>
      </c>
      <c r="AA69" s="37">
        <v>12.11</v>
      </c>
      <c r="AB69" s="22">
        <f t="shared" si="2"/>
        <v>484.4</v>
      </c>
      <c r="AC69" s="100"/>
    </row>
    <row r="70" spans="1:29" ht="30" customHeight="1">
      <c r="A70" s="12" t="s">
        <v>246</v>
      </c>
      <c r="B70" s="286"/>
      <c r="C70" s="23">
        <v>83466</v>
      </c>
      <c r="D70" s="339" t="s">
        <v>351</v>
      </c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02" t="s">
        <v>12</v>
      </c>
      <c r="Y70" s="36">
        <v>10</v>
      </c>
      <c r="Z70" s="36">
        <v>17.68</v>
      </c>
      <c r="AA70" s="37">
        <v>22.1</v>
      </c>
      <c r="AB70" s="22">
        <f t="shared" si="2"/>
        <v>221</v>
      </c>
      <c r="AC70" s="100"/>
    </row>
    <row r="71" spans="1:29" ht="30.75" customHeight="1">
      <c r="A71" s="12" t="s">
        <v>247</v>
      </c>
      <c r="B71" s="286"/>
      <c r="C71" s="23">
        <v>72934</v>
      </c>
      <c r="D71" s="394" t="s">
        <v>352</v>
      </c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02" t="s">
        <v>41</v>
      </c>
      <c r="Y71" s="36">
        <v>600</v>
      </c>
      <c r="Z71" s="36">
        <v>4.5</v>
      </c>
      <c r="AA71" s="37">
        <v>5.63</v>
      </c>
      <c r="AB71" s="22">
        <f t="shared" si="2"/>
        <v>3378</v>
      </c>
      <c r="AC71" s="100"/>
    </row>
    <row r="72" spans="1:29">
      <c r="A72" s="12" t="s">
        <v>248</v>
      </c>
      <c r="B72" s="286"/>
      <c r="C72" s="302" t="s">
        <v>48</v>
      </c>
      <c r="D72" s="337" t="s">
        <v>335</v>
      </c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02" t="s">
        <v>22</v>
      </c>
      <c r="Y72" s="36">
        <v>40</v>
      </c>
      <c r="Z72" s="36">
        <v>40.65</v>
      </c>
      <c r="AA72" s="37">
        <v>50.81</v>
      </c>
      <c r="AB72" s="22">
        <f t="shared" si="2"/>
        <v>2032.4</v>
      </c>
      <c r="AC72" s="100"/>
    </row>
    <row r="73" spans="1:29">
      <c r="A73" s="12"/>
      <c r="B73" s="288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114" t="s">
        <v>30</v>
      </c>
      <c r="Z73" s="114"/>
      <c r="AA73" s="99"/>
      <c r="AB73" s="25">
        <f>SUM(AB56:AB72)</f>
        <v>43716.449400000005</v>
      </c>
      <c r="AC73" s="100"/>
    </row>
    <row r="74" spans="1:29">
      <c r="A74" s="138" t="s">
        <v>249</v>
      </c>
      <c r="B74" s="141"/>
      <c r="C74" s="303"/>
      <c r="D74" s="303"/>
      <c r="E74" s="303"/>
      <c r="F74" s="303"/>
      <c r="G74" s="303"/>
      <c r="H74" s="303" t="s">
        <v>51</v>
      </c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115"/>
      <c r="Z74" s="115"/>
      <c r="AA74" s="99"/>
      <c r="AB74" s="14"/>
      <c r="AC74" s="100"/>
    </row>
    <row r="75" spans="1:29" ht="17.25" customHeight="1">
      <c r="A75" s="12" t="s">
        <v>250</v>
      </c>
      <c r="B75" s="286"/>
      <c r="C75" s="23">
        <v>86889</v>
      </c>
      <c r="D75" s="337" t="s">
        <v>353</v>
      </c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02" t="s">
        <v>41</v>
      </c>
      <c r="Y75" s="36">
        <v>21.29</v>
      </c>
      <c r="Z75" s="36">
        <v>177.35</v>
      </c>
      <c r="AA75" s="37">
        <v>221.68</v>
      </c>
      <c r="AB75" s="22">
        <f>(AA75*Y75)</f>
        <v>4719.5671999999995</v>
      </c>
      <c r="AC75" s="100"/>
    </row>
    <row r="76" spans="1:29" ht="14.25" customHeight="1">
      <c r="A76" s="12" t="s">
        <v>251</v>
      </c>
      <c r="B76" s="286"/>
      <c r="C76" s="23">
        <v>9535</v>
      </c>
      <c r="D76" s="370" t="s">
        <v>152</v>
      </c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02" t="s">
        <v>22</v>
      </c>
      <c r="Y76" s="36">
        <v>26</v>
      </c>
      <c r="Z76" s="36">
        <v>48.54</v>
      </c>
      <c r="AA76" s="37">
        <v>60.68</v>
      </c>
      <c r="AB76" s="22">
        <f>(AA76*Y76)</f>
        <v>1577.68</v>
      </c>
      <c r="AC76" s="100"/>
    </row>
    <row r="77" spans="1:29" ht="14.25" customHeight="1">
      <c r="A77" s="12" t="s">
        <v>252</v>
      </c>
      <c r="B77" s="288"/>
      <c r="C77" s="23" t="s">
        <v>362</v>
      </c>
      <c r="D77" s="370" t="s">
        <v>153</v>
      </c>
      <c r="E77" s="370"/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02" t="s">
        <v>22</v>
      </c>
      <c r="Y77" s="36">
        <v>4</v>
      </c>
      <c r="Z77" s="36">
        <v>79.41</v>
      </c>
      <c r="AA77" s="37">
        <v>99.26</v>
      </c>
      <c r="AB77" s="22">
        <f>(AA77*Y77)</f>
        <v>397.04</v>
      </c>
      <c r="AC77" s="100"/>
    </row>
    <row r="78" spans="1:29" ht="13.5" customHeight="1">
      <c r="A78" s="12" t="s">
        <v>253</v>
      </c>
      <c r="B78" s="288"/>
      <c r="C78" s="23" t="s">
        <v>361</v>
      </c>
      <c r="D78" s="370" t="s">
        <v>155</v>
      </c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02" t="s">
        <v>22</v>
      </c>
      <c r="Y78" s="36">
        <v>26</v>
      </c>
      <c r="Z78" s="36">
        <v>33.03</v>
      </c>
      <c r="AA78" s="37">
        <v>41.29</v>
      </c>
      <c r="AB78" s="22">
        <f t="shared" ref="AB78:AB105" si="3">(AA78*Y78)</f>
        <v>1073.54</v>
      </c>
      <c r="AC78" s="100"/>
    </row>
    <row r="79" spans="1:29" ht="19.5" customHeight="1">
      <c r="A79" s="12" t="s">
        <v>254</v>
      </c>
      <c r="B79" s="286"/>
      <c r="C79" s="23">
        <v>86889</v>
      </c>
      <c r="D79" s="337" t="s">
        <v>354</v>
      </c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02" t="s">
        <v>41</v>
      </c>
      <c r="Y79" s="36">
        <v>12.3</v>
      </c>
      <c r="Z79" s="36">
        <v>147.79</v>
      </c>
      <c r="AA79" s="37">
        <v>184.74</v>
      </c>
      <c r="AB79" s="22">
        <f t="shared" si="3"/>
        <v>2272.3020000000001</v>
      </c>
      <c r="AC79" s="100"/>
    </row>
    <row r="80" spans="1:29" ht="19.5" customHeight="1">
      <c r="A80" s="12" t="s">
        <v>255</v>
      </c>
      <c r="B80" s="286"/>
      <c r="C80" s="23">
        <v>86889</v>
      </c>
      <c r="D80" s="337" t="s">
        <v>355</v>
      </c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02" t="s">
        <v>41</v>
      </c>
      <c r="Y80" s="36">
        <v>5.23</v>
      </c>
      <c r="Z80" s="36">
        <v>133.01</v>
      </c>
      <c r="AA80" s="37">
        <v>166.26</v>
      </c>
      <c r="AB80" s="22">
        <f t="shared" si="3"/>
        <v>869.53980000000001</v>
      </c>
      <c r="AC80" s="100"/>
    </row>
    <row r="81" spans="1:29" ht="19.5" customHeight="1">
      <c r="A81" s="12" t="s">
        <v>256</v>
      </c>
      <c r="B81" s="286"/>
      <c r="C81" s="302" t="s">
        <v>52</v>
      </c>
      <c r="D81" s="337" t="s">
        <v>356</v>
      </c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02" t="s">
        <v>36</v>
      </c>
      <c r="Y81" s="36">
        <v>250</v>
      </c>
      <c r="Z81" s="36">
        <v>14.8</v>
      </c>
      <c r="AA81" s="37">
        <v>18.5</v>
      </c>
      <c r="AB81" s="22">
        <f t="shared" si="3"/>
        <v>4625</v>
      </c>
      <c r="AC81" s="100"/>
    </row>
    <row r="82" spans="1:29" ht="21" customHeight="1">
      <c r="A82" s="12" t="s">
        <v>257</v>
      </c>
      <c r="B82" s="286"/>
      <c r="C82" s="302" t="s">
        <v>53</v>
      </c>
      <c r="D82" s="337" t="s">
        <v>357</v>
      </c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02" t="s">
        <v>36</v>
      </c>
      <c r="Y82" s="36">
        <v>200</v>
      </c>
      <c r="Z82" s="36">
        <v>30.23</v>
      </c>
      <c r="AA82" s="37">
        <v>37.79</v>
      </c>
      <c r="AB82" s="22">
        <f t="shared" si="3"/>
        <v>7558</v>
      </c>
      <c r="AC82" s="100"/>
    </row>
    <row r="83" spans="1:29">
      <c r="A83" s="12" t="s">
        <v>258</v>
      </c>
      <c r="B83" s="286"/>
      <c r="C83" s="23">
        <v>6021</v>
      </c>
      <c r="D83" s="335" t="s">
        <v>358</v>
      </c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21"/>
      <c r="Y83" s="115"/>
      <c r="Z83" s="115"/>
      <c r="AA83" s="99"/>
      <c r="AB83" s="22"/>
      <c r="AC83" s="100"/>
    </row>
    <row r="84" spans="1:29">
      <c r="A84" s="12"/>
      <c r="B84" s="286"/>
      <c r="C84" s="303"/>
      <c r="D84" s="335" t="s">
        <v>55</v>
      </c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03"/>
      <c r="Y84" s="118"/>
      <c r="Z84" s="118"/>
      <c r="AA84" s="99"/>
      <c r="AB84" s="22"/>
      <c r="AC84" s="100"/>
    </row>
    <row r="85" spans="1:29">
      <c r="A85" s="12"/>
      <c r="B85" s="286"/>
      <c r="C85" s="21"/>
      <c r="D85" s="335" t="s">
        <v>56</v>
      </c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02" t="s">
        <v>57</v>
      </c>
      <c r="Y85" s="36">
        <v>14</v>
      </c>
      <c r="Z85" s="36">
        <v>172.19</v>
      </c>
      <c r="AA85" s="37">
        <v>215.24</v>
      </c>
      <c r="AB85" s="22">
        <f t="shared" si="3"/>
        <v>3013.36</v>
      </c>
      <c r="AC85" s="100"/>
    </row>
    <row r="86" spans="1:29" ht="30.75" customHeight="1">
      <c r="A86" s="12" t="s">
        <v>259</v>
      </c>
      <c r="B86" s="286"/>
      <c r="C86" s="23">
        <v>40729</v>
      </c>
      <c r="D86" s="337" t="s">
        <v>359</v>
      </c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27" t="s">
        <v>57</v>
      </c>
      <c r="Y86" s="119">
        <v>26</v>
      </c>
      <c r="Z86" s="119">
        <v>152.54</v>
      </c>
      <c r="AA86" s="104">
        <v>190.68</v>
      </c>
      <c r="AB86" s="22">
        <f t="shared" si="3"/>
        <v>4957.68</v>
      </c>
      <c r="AC86" s="100"/>
    </row>
    <row r="87" spans="1:29">
      <c r="A87" s="12" t="s">
        <v>260</v>
      </c>
      <c r="B87" s="288"/>
      <c r="C87" s="147" t="s">
        <v>360</v>
      </c>
      <c r="D87" s="337" t="s">
        <v>280</v>
      </c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02" t="s">
        <v>57</v>
      </c>
      <c r="Y87" s="36">
        <v>14</v>
      </c>
      <c r="Z87" s="119">
        <v>17.95</v>
      </c>
      <c r="AA87" s="36">
        <v>22.44</v>
      </c>
      <c r="AB87" s="22">
        <f t="shared" si="3"/>
        <v>314.16000000000003</v>
      </c>
      <c r="AC87" s="100"/>
    </row>
    <row r="88" spans="1:29">
      <c r="A88" s="12" t="s">
        <v>261</v>
      </c>
      <c r="B88" s="286"/>
      <c r="C88" s="23">
        <v>86936</v>
      </c>
      <c r="D88" s="335" t="s">
        <v>363</v>
      </c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03"/>
      <c r="Y88" s="115"/>
      <c r="Z88" s="115"/>
      <c r="AA88" s="99"/>
      <c r="AB88" s="22"/>
      <c r="AC88" s="100"/>
    </row>
    <row r="89" spans="1:29">
      <c r="A89" s="12"/>
      <c r="B89" s="286"/>
      <c r="C89" s="147"/>
      <c r="D89" s="335" t="s">
        <v>60</v>
      </c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03"/>
      <c r="Y89" s="118"/>
      <c r="Z89" s="118"/>
      <c r="AA89" s="99"/>
      <c r="AB89" s="22"/>
      <c r="AC89" s="100"/>
    </row>
    <row r="90" spans="1:29">
      <c r="A90" s="12"/>
      <c r="B90" s="286"/>
      <c r="C90" s="303"/>
      <c r="D90" s="335" t="s">
        <v>61</v>
      </c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02" t="s">
        <v>57</v>
      </c>
      <c r="Y90" s="36">
        <v>2</v>
      </c>
      <c r="Z90" s="36">
        <v>188.13</v>
      </c>
      <c r="AA90" s="104">
        <v>235.16</v>
      </c>
      <c r="AB90" s="22">
        <f t="shared" si="3"/>
        <v>470.32</v>
      </c>
      <c r="AC90" s="220"/>
    </row>
    <row r="91" spans="1:29">
      <c r="A91" s="392" t="s">
        <v>262</v>
      </c>
      <c r="B91" s="142" t="s">
        <v>285</v>
      </c>
      <c r="C91" s="302" t="s">
        <v>148</v>
      </c>
      <c r="D91" s="331" t="s">
        <v>304</v>
      </c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02" t="s">
        <v>57</v>
      </c>
      <c r="Y91" s="36">
        <v>26</v>
      </c>
      <c r="Z91" s="36">
        <v>184.99</v>
      </c>
      <c r="AA91" s="104">
        <v>231.24</v>
      </c>
      <c r="AB91" s="22">
        <f t="shared" si="3"/>
        <v>6012.24</v>
      </c>
      <c r="AC91" s="100"/>
    </row>
    <row r="92" spans="1:29">
      <c r="A92" s="392"/>
      <c r="B92" s="142" t="s">
        <v>303</v>
      </c>
      <c r="C92" s="302" t="s">
        <v>148</v>
      </c>
      <c r="D92" s="331" t="s">
        <v>305</v>
      </c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02" t="s">
        <v>57</v>
      </c>
      <c r="Y92" s="36">
        <v>26</v>
      </c>
      <c r="Z92" s="36">
        <v>22.19</v>
      </c>
      <c r="AA92" s="104">
        <v>27.74</v>
      </c>
      <c r="AB92" s="22">
        <f t="shared" si="3"/>
        <v>721.24</v>
      </c>
      <c r="AC92" s="100"/>
    </row>
    <row r="93" spans="1:29" ht="15" customHeight="1">
      <c r="A93" s="392"/>
      <c r="B93" s="142" t="s">
        <v>306</v>
      </c>
      <c r="C93" s="302">
        <v>86883</v>
      </c>
      <c r="D93" s="339" t="s">
        <v>307</v>
      </c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02" t="s">
        <v>57</v>
      </c>
      <c r="Y93" s="36">
        <v>26</v>
      </c>
      <c r="Z93" s="36">
        <v>14.39</v>
      </c>
      <c r="AA93" s="104">
        <v>17.989999999999998</v>
      </c>
      <c r="AB93" s="22">
        <f t="shared" si="3"/>
        <v>467.73999999999995</v>
      </c>
      <c r="AC93" s="100"/>
    </row>
    <row r="94" spans="1:29">
      <c r="A94" s="392"/>
      <c r="B94" s="142" t="s">
        <v>308</v>
      </c>
      <c r="C94" s="302" t="s">
        <v>309</v>
      </c>
      <c r="D94" s="339" t="s">
        <v>310</v>
      </c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02" t="s">
        <v>57</v>
      </c>
      <c r="Y94" s="36">
        <v>26</v>
      </c>
      <c r="Z94" s="36">
        <v>2.41</v>
      </c>
      <c r="AA94" s="102">
        <v>3.01</v>
      </c>
      <c r="AB94" s="22">
        <f t="shared" si="3"/>
        <v>78.259999999999991</v>
      </c>
      <c r="AC94" s="100"/>
    </row>
    <row r="95" spans="1:29" s="3" customFormat="1">
      <c r="A95" s="12" t="s">
        <v>263</v>
      </c>
      <c r="B95" s="286"/>
      <c r="C95" s="302" t="s">
        <v>69</v>
      </c>
      <c r="D95" s="336" t="s">
        <v>364</v>
      </c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28" t="s">
        <v>57</v>
      </c>
      <c r="Y95" s="90">
        <v>200</v>
      </c>
      <c r="Z95" s="90">
        <v>26.88</v>
      </c>
      <c r="AA95" s="102">
        <v>33.6</v>
      </c>
      <c r="AB95" s="22">
        <f t="shared" si="3"/>
        <v>6720</v>
      </c>
      <c r="AC95" s="106"/>
    </row>
    <row r="96" spans="1:29" ht="15" customHeight="1">
      <c r="A96" s="12" t="s">
        <v>264</v>
      </c>
      <c r="B96" s="286"/>
      <c r="C96" s="302" t="s">
        <v>70</v>
      </c>
      <c r="D96" s="336" t="s">
        <v>365</v>
      </c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02" t="s">
        <v>57</v>
      </c>
      <c r="Y96" s="36">
        <v>150</v>
      </c>
      <c r="Z96" s="36">
        <v>39.28</v>
      </c>
      <c r="AA96" s="102">
        <v>49.1</v>
      </c>
      <c r="AB96" s="22">
        <f t="shared" si="3"/>
        <v>7365</v>
      </c>
      <c r="AC96" s="100"/>
    </row>
    <row r="97" spans="1:29">
      <c r="A97" s="12" t="s">
        <v>265</v>
      </c>
      <c r="B97" s="286"/>
      <c r="C97" s="23">
        <v>72292</v>
      </c>
      <c r="D97" s="335" t="s">
        <v>366</v>
      </c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03"/>
      <c r="Y97" s="118"/>
      <c r="Z97" s="118"/>
      <c r="AA97" s="99"/>
      <c r="AB97" s="22"/>
      <c r="AC97" s="100"/>
    </row>
    <row r="98" spans="1:29">
      <c r="A98" s="12"/>
      <c r="B98" s="286"/>
      <c r="C98" s="21"/>
      <c r="D98" s="331" t="s">
        <v>64</v>
      </c>
      <c r="E98" s="331"/>
      <c r="F98" s="331"/>
      <c r="G98" s="331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02" t="s">
        <v>57</v>
      </c>
      <c r="Y98" s="36">
        <v>8</v>
      </c>
      <c r="Z98" s="36">
        <v>36.19</v>
      </c>
      <c r="AA98" s="102">
        <v>45.24</v>
      </c>
      <c r="AB98" s="22">
        <f t="shared" si="3"/>
        <v>361.92</v>
      </c>
      <c r="AC98" s="100"/>
    </row>
    <row r="99" spans="1:29">
      <c r="A99" s="12" t="s">
        <v>266</v>
      </c>
      <c r="B99" s="286"/>
      <c r="C99" s="302" t="s">
        <v>73</v>
      </c>
      <c r="D99" s="331" t="s">
        <v>367</v>
      </c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03"/>
      <c r="Y99" s="115"/>
      <c r="Z99" s="115"/>
      <c r="AA99" s="99"/>
      <c r="AB99" s="22"/>
      <c r="AC99" s="100"/>
    </row>
    <row r="100" spans="1:29">
      <c r="A100" s="12"/>
      <c r="B100" s="286"/>
      <c r="C100" s="303"/>
      <c r="D100" s="303" t="s">
        <v>72</v>
      </c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118"/>
      <c r="Z100" s="118"/>
      <c r="AA100" s="99"/>
      <c r="AB100" s="22"/>
      <c r="AC100" s="100"/>
    </row>
    <row r="101" spans="1:29">
      <c r="A101" s="12"/>
      <c r="B101" s="286"/>
      <c r="C101" s="21"/>
      <c r="D101" s="303" t="s">
        <v>74</v>
      </c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2" t="s">
        <v>57</v>
      </c>
      <c r="Y101" s="36">
        <v>16</v>
      </c>
      <c r="Z101" s="36">
        <v>116.42</v>
      </c>
      <c r="AA101" s="102">
        <v>145.53</v>
      </c>
      <c r="AB101" s="22">
        <f t="shared" si="3"/>
        <v>2328.48</v>
      </c>
      <c r="AC101" s="100"/>
    </row>
    <row r="102" spans="1:29">
      <c r="A102" s="12" t="s">
        <v>267</v>
      </c>
      <c r="B102" s="286"/>
      <c r="C102" s="302" t="s">
        <v>76</v>
      </c>
      <c r="D102" s="303" t="s">
        <v>368</v>
      </c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115"/>
      <c r="Z102" s="115"/>
      <c r="AA102" s="99"/>
      <c r="AB102" s="22"/>
      <c r="AC102" s="100"/>
    </row>
    <row r="103" spans="1:29">
      <c r="A103" s="12"/>
      <c r="B103" s="286"/>
      <c r="C103" s="21"/>
      <c r="D103" s="303" t="s">
        <v>77</v>
      </c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2" t="s">
        <v>57</v>
      </c>
      <c r="Y103" s="36">
        <v>26</v>
      </c>
      <c r="Z103" s="36">
        <v>99.42</v>
      </c>
      <c r="AA103" s="102">
        <v>124.28</v>
      </c>
      <c r="AB103" s="22">
        <f t="shared" si="3"/>
        <v>3231.28</v>
      </c>
      <c r="AC103" s="100"/>
    </row>
    <row r="104" spans="1:29">
      <c r="A104" s="392" t="s">
        <v>268</v>
      </c>
      <c r="B104" s="142" t="s">
        <v>276</v>
      </c>
      <c r="C104" s="309" t="s">
        <v>333</v>
      </c>
      <c r="D104" s="310" t="s">
        <v>277</v>
      </c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0" t="s">
        <v>57</v>
      </c>
      <c r="Y104" s="312">
        <v>20</v>
      </c>
      <c r="Z104" s="312">
        <v>19.41</v>
      </c>
      <c r="AA104" s="102">
        <v>24.26</v>
      </c>
      <c r="AB104" s="22">
        <f t="shared" si="3"/>
        <v>485.20000000000005</v>
      </c>
      <c r="AC104" s="100"/>
    </row>
    <row r="105" spans="1:29" ht="30.75" customHeight="1">
      <c r="A105" s="392"/>
      <c r="B105" s="142" t="s">
        <v>278</v>
      </c>
      <c r="C105" s="313">
        <v>86906</v>
      </c>
      <c r="D105" s="339" t="s">
        <v>279</v>
      </c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14" t="s">
        <v>57</v>
      </c>
      <c r="Y105" s="315">
        <v>20</v>
      </c>
      <c r="Z105" s="315">
        <v>36.85</v>
      </c>
      <c r="AA105" s="102">
        <v>46.06</v>
      </c>
      <c r="AB105" s="22">
        <f t="shared" si="3"/>
        <v>921.2</v>
      </c>
      <c r="AC105" s="100"/>
    </row>
    <row r="106" spans="1:29">
      <c r="A106" s="146"/>
      <c r="B106" s="142"/>
      <c r="C106" s="21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02"/>
      <c r="Y106" s="114" t="s">
        <v>30</v>
      </c>
      <c r="Z106" s="114"/>
      <c r="AA106" s="99"/>
      <c r="AB106" s="25">
        <f>TRUNC(SUM(AB75:AB105),2)</f>
        <v>60540.74</v>
      </c>
      <c r="AC106" s="100"/>
    </row>
    <row r="107" spans="1:29">
      <c r="A107" s="138" t="s">
        <v>269</v>
      </c>
      <c r="B107" s="141"/>
      <c r="C107" s="303"/>
      <c r="D107" s="303"/>
      <c r="E107" s="303"/>
      <c r="F107" s="303" t="s">
        <v>82</v>
      </c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115"/>
      <c r="Z107" s="115"/>
      <c r="AA107" s="99"/>
      <c r="AB107" s="14"/>
      <c r="AC107" s="100"/>
    </row>
    <row r="108" spans="1:29">
      <c r="A108" s="12" t="s">
        <v>270</v>
      </c>
      <c r="B108" s="286"/>
      <c r="C108" s="302" t="s">
        <v>83</v>
      </c>
      <c r="D108" s="335" t="s">
        <v>84</v>
      </c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03"/>
      <c r="X108" s="302" t="s">
        <v>16</v>
      </c>
      <c r="Y108" s="36">
        <v>570.17999999999995</v>
      </c>
      <c r="Z108" s="36">
        <v>9.51</v>
      </c>
      <c r="AA108" s="102">
        <v>11.89</v>
      </c>
      <c r="AB108" s="22">
        <f t="shared" ref="AB108:AB113" si="4">(AA108*Y108)</f>
        <v>6779.4402</v>
      </c>
      <c r="AC108" s="100"/>
    </row>
    <row r="109" spans="1:29" ht="27" customHeight="1">
      <c r="A109" s="12" t="s">
        <v>271</v>
      </c>
      <c r="B109" s="286"/>
      <c r="C109" s="27" t="s">
        <v>158</v>
      </c>
      <c r="D109" s="368" t="s">
        <v>159</v>
      </c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02" t="s">
        <v>16</v>
      </c>
      <c r="Y109" s="36">
        <v>236.94</v>
      </c>
      <c r="Z109" s="36">
        <v>60.61</v>
      </c>
      <c r="AA109" s="102">
        <v>75.760000000000005</v>
      </c>
      <c r="AB109" s="22">
        <f t="shared" si="4"/>
        <v>17950.574400000001</v>
      </c>
      <c r="AC109" s="100"/>
    </row>
    <row r="110" spans="1:29" ht="15.75" customHeight="1">
      <c r="A110" s="12" t="s">
        <v>272</v>
      </c>
      <c r="B110" s="286"/>
      <c r="C110" s="27">
        <v>85180</v>
      </c>
      <c r="D110" s="369" t="s">
        <v>160</v>
      </c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369"/>
      <c r="X110" s="302" t="s">
        <v>16</v>
      </c>
      <c r="Y110" s="36">
        <v>35.89</v>
      </c>
      <c r="Z110" s="36">
        <v>12.22</v>
      </c>
      <c r="AA110" s="102">
        <v>15.28</v>
      </c>
      <c r="AB110" s="22">
        <f t="shared" si="4"/>
        <v>548.39919999999995</v>
      </c>
      <c r="AC110" s="100"/>
    </row>
    <row r="111" spans="1:29">
      <c r="A111" s="12" t="s">
        <v>273</v>
      </c>
      <c r="B111" s="286"/>
      <c r="C111" s="302">
        <v>84862</v>
      </c>
      <c r="D111" s="370" t="s">
        <v>157</v>
      </c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02" t="s">
        <v>36</v>
      </c>
      <c r="Y111" s="36">
        <v>44.47</v>
      </c>
      <c r="Z111" s="36">
        <v>184.65</v>
      </c>
      <c r="AA111" s="102">
        <v>230.81</v>
      </c>
      <c r="AB111" s="22">
        <f t="shared" si="4"/>
        <v>10264.120699999999</v>
      </c>
      <c r="AC111" s="100"/>
    </row>
    <row r="112" spans="1:29" ht="15.75">
      <c r="A112" s="12" t="s">
        <v>274</v>
      </c>
      <c r="B112" s="288"/>
      <c r="C112" s="302" t="s">
        <v>148</v>
      </c>
      <c r="D112" s="345" t="s">
        <v>149</v>
      </c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02" t="s">
        <v>16</v>
      </c>
      <c r="Y112" s="36">
        <v>189.04</v>
      </c>
      <c r="Z112" s="36">
        <v>342.6</v>
      </c>
      <c r="AA112" s="102">
        <v>428.25</v>
      </c>
      <c r="AB112" s="22">
        <f t="shared" si="4"/>
        <v>80956.37999999999</v>
      </c>
      <c r="AC112" s="100"/>
    </row>
    <row r="113" spans="1:29" ht="19.5" customHeight="1">
      <c r="A113" s="12" t="s">
        <v>275</v>
      </c>
      <c r="B113" s="286"/>
      <c r="C113" s="302" t="s">
        <v>85</v>
      </c>
      <c r="D113" s="336" t="s">
        <v>369</v>
      </c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28" t="s">
        <v>16</v>
      </c>
      <c r="Y113" s="90">
        <v>570.17999999999995</v>
      </c>
      <c r="Z113" s="90">
        <v>32.4</v>
      </c>
      <c r="AA113" s="102">
        <v>40.5</v>
      </c>
      <c r="AB113" s="22">
        <f t="shared" si="4"/>
        <v>23092.289999999997</v>
      </c>
      <c r="AC113" s="100"/>
    </row>
    <row r="114" spans="1:29" ht="15.75" customHeight="1">
      <c r="A114" s="12"/>
      <c r="B114" s="286"/>
      <c r="C114" s="302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28"/>
      <c r="Y114" s="114" t="s">
        <v>30</v>
      </c>
      <c r="Z114" s="114"/>
      <c r="AA114" s="102"/>
      <c r="AB114" s="198">
        <f>SUM(AB108:AB113)</f>
        <v>139591.20449999999</v>
      </c>
      <c r="AC114" s="100"/>
    </row>
    <row r="115" spans="1:29" ht="15.75" customHeight="1">
      <c r="A115" s="138" t="s">
        <v>312</v>
      </c>
      <c r="B115" s="286"/>
      <c r="C115" s="302"/>
      <c r="D115" s="304"/>
      <c r="E115" s="304"/>
      <c r="F115" s="362" t="s">
        <v>313</v>
      </c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04"/>
      <c r="R115" s="304"/>
      <c r="S115" s="304"/>
      <c r="T115" s="304"/>
      <c r="U115" s="304"/>
      <c r="V115" s="304"/>
      <c r="W115" s="304"/>
      <c r="X115" s="28"/>
      <c r="Y115" s="118"/>
      <c r="Z115" s="118"/>
      <c r="AA115" s="103"/>
      <c r="AB115" s="24"/>
      <c r="AC115" s="100"/>
    </row>
    <row r="116" spans="1:29" ht="17.25" customHeight="1">
      <c r="A116" s="12" t="s">
        <v>314</v>
      </c>
      <c r="B116" s="286"/>
      <c r="C116" s="302">
        <v>84665</v>
      </c>
      <c r="D116" s="391" t="s">
        <v>318</v>
      </c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04"/>
      <c r="X116" s="28" t="s">
        <v>16</v>
      </c>
      <c r="Y116" s="90">
        <v>2.89</v>
      </c>
      <c r="Z116" s="90">
        <v>20.63</v>
      </c>
      <c r="AA116" s="102">
        <v>25.79</v>
      </c>
      <c r="AB116" s="136">
        <f t="shared" ref="AB116:AB118" si="5">(AA116*Y116)</f>
        <v>74.533100000000005</v>
      </c>
      <c r="AC116" s="100"/>
    </row>
    <row r="117" spans="1:29" ht="15.75" customHeight="1">
      <c r="A117" s="12" t="s">
        <v>317</v>
      </c>
      <c r="B117" s="286"/>
      <c r="C117" s="302">
        <v>41595</v>
      </c>
      <c r="D117" s="390" t="s">
        <v>370</v>
      </c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02" t="s">
        <v>36</v>
      </c>
      <c r="Y117" s="90">
        <v>17.79</v>
      </c>
      <c r="Z117" s="90">
        <v>7.62</v>
      </c>
      <c r="AA117" s="102">
        <v>9.5299999999999994</v>
      </c>
      <c r="AB117" s="136">
        <f t="shared" si="5"/>
        <v>169.53869999999998</v>
      </c>
      <c r="AC117" s="100"/>
    </row>
    <row r="118" spans="1:29" ht="21" customHeight="1">
      <c r="A118" s="12" t="s">
        <v>319</v>
      </c>
      <c r="B118" s="286"/>
      <c r="C118" s="302" t="s">
        <v>382</v>
      </c>
      <c r="D118" s="390" t="s">
        <v>383</v>
      </c>
      <c r="E118" s="390"/>
      <c r="F118" s="390"/>
      <c r="G118" s="390"/>
      <c r="H118" s="390"/>
      <c r="I118" s="390"/>
      <c r="J118" s="390"/>
      <c r="K118" s="390"/>
      <c r="L118" s="390"/>
      <c r="M118" s="390"/>
      <c r="N118" s="390"/>
      <c r="O118" s="390"/>
      <c r="P118" s="390"/>
      <c r="Q118" s="390"/>
      <c r="R118" s="390"/>
      <c r="S118" s="390"/>
      <c r="T118" s="390"/>
      <c r="U118" s="390"/>
      <c r="V118" s="390"/>
      <c r="W118" s="390"/>
      <c r="X118" s="28" t="s">
        <v>16</v>
      </c>
      <c r="Y118" s="90">
        <v>0.35</v>
      </c>
      <c r="Z118" s="90">
        <v>606.38</v>
      </c>
      <c r="AA118" s="102">
        <v>757.97</v>
      </c>
      <c r="AB118" s="136">
        <f t="shared" si="5"/>
        <v>265.28949999999998</v>
      </c>
      <c r="AC118" s="100"/>
    </row>
    <row r="119" spans="1:29" ht="15.75" thickBot="1">
      <c r="A119" s="12"/>
      <c r="B119" s="286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114" t="s">
        <v>30</v>
      </c>
      <c r="Z119" s="114"/>
      <c r="AA119" s="99"/>
      <c r="AB119" s="25">
        <f>SUM(AB116:AB118)</f>
        <v>509.36129999999997</v>
      </c>
      <c r="AC119" s="100"/>
    </row>
    <row r="120" spans="1:29" ht="15.75" thickBot="1">
      <c r="A120" s="290"/>
      <c r="B120" s="291"/>
      <c r="C120" s="291"/>
      <c r="D120" s="291" t="s">
        <v>86</v>
      </c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2"/>
      <c r="Z120" s="292"/>
      <c r="AA120" s="293"/>
      <c r="AB120" s="294">
        <f>SUM(AB13,AB19,AB23,AB28,AB35,AB40,AB49,AB54,AB73,AB106,AB114,AB119)</f>
        <v>463047.55319999991</v>
      </c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121"/>
      <c r="Z121" s="121"/>
      <c r="AA121" s="106"/>
      <c r="AB121" s="3"/>
    </row>
  </sheetData>
  <mergeCells count="83">
    <mergeCell ref="D37:W37"/>
    <mergeCell ref="D38:V38"/>
    <mergeCell ref="D10:W10"/>
    <mergeCell ref="A1:AB1"/>
    <mergeCell ref="X2:AB2"/>
    <mergeCell ref="V3:Y4"/>
    <mergeCell ref="D7:V7"/>
    <mergeCell ref="D9:W9"/>
    <mergeCell ref="D21:W21"/>
    <mergeCell ref="D22:W22"/>
    <mergeCell ref="D27:W27"/>
    <mergeCell ref="D33:W33"/>
    <mergeCell ref="D34:W34"/>
    <mergeCell ref="D11:W11"/>
    <mergeCell ref="D15:W15"/>
    <mergeCell ref="D16:W16"/>
    <mergeCell ref="D17:W17"/>
    <mergeCell ref="D18:W18"/>
    <mergeCell ref="D60:W60"/>
    <mergeCell ref="D39:W39"/>
    <mergeCell ref="D43:W43"/>
    <mergeCell ref="D48:W48"/>
    <mergeCell ref="D51:W51"/>
    <mergeCell ref="D52:W52"/>
    <mergeCell ref="D53:W53"/>
    <mergeCell ref="D56:W56"/>
    <mergeCell ref="D57:W57"/>
    <mergeCell ref="D58:W58"/>
    <mergeCell ref="D59:W59"/>
    <mergeCell ref="D46:W46"/>
    <mergeCell ref="D47:W47"/>
    <mergeCell ref="D44:W44"/>
    <mergeCell ref="D75:W75"/>
    <mergeCell ref="D61:W61"/>
    <mergeCell ref="D62:W62"/>
    <mergeCell ref="D63:W63"/>
    <mergeCell ref="D64:W64"/>
    <mergeCell ref="D65:W65"/>
    <mergeCell ref="D66:W66"/>
    <mergeCell ref="D67:W67"/>
    <mergeCell ref="D68:W68"/>
    <mergeCell ref="D69:W69"/>
    <mergeCell ref="D70:W70"/>
    <mergeCell ref="D71:W71"/>
    <mergeCell ref="D72:W72"/>
    <mergeCell ref="D87:W87"/>
    <mergeCell ref="D76:W76"/>
    <mergeCell ref="D77:W77"/>
    <mergeCell ref="D78:W78"/>
    <mergeCell ref="D79:W79"/>
    <mergeCell ref="D80:W80"/>
    <mergeCell ref="D81:W81"/>
    <mergeCell ref="D82:W82"/>
    <mergeCell ref="D83:W83"/>
    <mergeCell ref="D84:W84"/>
    <mergeCell ref="D85:W85"/>
    <mergeCell ref="D86:W86"/>
    <mergeCell ref="D112:W112"/>
    <mergeCell ref="A104:A105"/>
    <mergeCell ref="D105:W105"/>
    <mergeCell ref="D88:W88"/>
    <mergeCell ref="D89:W89"/>
    <mergeCell ref="D90:W90"/>
    <mergeCell ref="A91:A94"/>
    <mergeCell ref="D91:W91"/>
    <mergeCell ref="D92:W92"/>
    <mergeCell ref="D93:W93"/>
    <mergeCell ref="D94:W94"/>
    <mergeCell ref="D95:W95"/>
    <mergeCell ref="D96:W96"/>
    <mergeCell ref="D97:W97"/>
    <mergeCell ref="D98:W98"/>
    <mergeCell ref="D99:W99"/>
    <mergeCell ref="D106:W106"/>
    <mergeCell ref="D108:V108"/>
    <mergeCell ref="D109:W109"/>
    <mergeCell ref="D110:W110"/>
    <mergeCell ref="D111:W111"/>
    <mergeCell ref="D118:W118"/>
    <mergeCell ref="D117:W117"/>
    <mergeCell ref="D113:W113"/>
    <mergeCell ref="F115:P115"/>
    <mergeCell ref="D116:V1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67" max="27" man="1"/>
  </rowBreaks>
  <colBreaks count="1" manualBreakCount="1">
    <brk id="28" max="11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3</vt:i4>
      </vt:variant>
    </vt:vector>
  </HeadingPairs>
  <TitlesOfParts>
    <vt:vector size="11" baseType="lpstr">
      <vt:lpstr>Cronograma</vt:lpstr>
      <vt:lpstr>Orçamento</vt:lpstr>
      <vt:lpstr>Composição Grade - Item 11.5</vt:lpstr>
      <vt:lpstr>Composição Item 10.13.1</vt:lpstr>
      <vt:lpstr>Composição Item 10.13.2 </vt:lpstr>
      <vt:lpstr>Orçamento Com Desoneração</vt:lpstr>
      <vt:lpstr>Cronograma_FINAL</vt:lpstr>
      <vt:lpstr>Orçamento Com Desoneração_FINAL</vt:lpstr>
      <vt:lpstr>Cronograma!Area_de_impressao</vt:lpstr>
      <vt:lpstr>Cronograma_FINAL!Area_de_impressao</vt:lpstr>
      <vt:lpstr>'Orçamento Com Desoneração_FINAL'!Area_de_impressao</vt:lpstr>
    </vt:vector>
  </TitlesOfParts>
  <Company>Wondershare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Planejamento4</cp:lastModifiedBy>
  <cp:lastPrinted>2016-06-24T17:46:13Z</cp:lastPrinted>
  <dcterms:created xsi:type="dcterms:W3CDTF">2011-06-22T11:27:57Z</dcterms:created>
  <dcterms:modified xsi:type="dcterms:W3CDTF">2016-06-24T17:47:32Z</dcterms:modified>
</cp:coreProperties>
</file>