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05" windowWidth="9930" windowHeight="11520" activeTab="2"/>
  </bookViews>
  <sheets>
    <sheet name="Nova Licitação" sheetId="1" r:id="rId1"/>
    <sheet name="CRONOGRAMA_Nova Licitação" sheetId="2" r:id="rId2"/>
    <sheet name="COMPOSIÇÃO DO BDI" sheetId="3" r:id="rId3"/>
    <sheet name="Plan1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<sst xmlns="http://schemas.openxmlformats.org/spreadsheetml/2006/main" count="1358" uniqueCount="943">
  <si>
    <t>Descrição</t>
  </si>
  <si>
    <t>Ud</t>
  </si>
  <si>
    <t>PREFEITURA MUNICIPAL DE JACIARA</t>
  </si>
  <si>
    <t>SUB-TOTAL</t>
  </si>
  <si>
    <t>m²</t>
  </si>
  <si>
    <t>IMPERMEABILIZAÇÃO</t>
  </si>
  <si>
    <t>ESQUADRIAS</t>
  </si>
  <si>
    <t>PINTURA</t>
  </si>
  <si>
    <t>SERVIÇOS COMPLEMENTARES</t>
  </si>
  <si>
    <t>ITEM</t>
  </si>
  <si>
    <t>kg</t>
  </si>
  <si>
    <t>m³</t>
  </si>
  <si>
    <t>OBRA: ESCOLA INFANTIL (CRECHE) - PROGRAMA PROINFÂNCIA - TIPO B</t>
  </si>
  <si>
    <t>LOCAL: RUA I, ESQUINA COM RUA 9 - ZÉ ARAÇA  - JACIARA - MT</t>
  </si>
  <si>
    <t>Áreas:  1.118,48 m²</t>
  </si>
  <si>
    <t>ARQUITETURA E ELEMENTOS DE URBANISMO</t>
  </si>
  <si>
    <t>ARQUITETURA</t>
  </si>
  <si>
    <t>PAREDES E DIVISÓRIAS</t>
  </si>
  <si>
    <t>Alvenaria de bloco cerâmico</t>
  </si>
  <si>
    <t>m</t>
  </si>
  <si>
    <t>Alvenaria de elementos vazados de concreto (cobogós)</t>
  </si>
  <si>
    <t>Divisórias em madeira com laminado com portas de 80x210cm</t>
  </si>
  <si>
    <t>Divisórias em granito</t>
  </si>
  <si>
    <t>04.00.000</t>
  </si>
  <si>
    <t>04.01.000</t>
  </si>
  <si>
    <t>04.01.100</t>
  </si>
  <si>
    <t>04.01.100.1</t>
  </si>
  <si>
    <t>04.01.100.5</t>
  </si>
  <si>
    <t>04.01.300</t>
  </si>
  <si>
    <t>04.01.310.1</t>
  </si>
  <si>
    <t>Esquadria de Madeira</t>
  </si>
  <si>
    <t>04.01.310.2</t>
  </si>
  <si>
    <t>Portas</t>
  </si>
  <si>
    <t>PM-2 - porta comum 80 x 210 cm</t>
  </si>
  <si>
    <t>unid</t>
  </si>
  <si>
    <t>PM-3 - porta com barra de proteção 80 x 210 cm</t>
  </si>
  <si>
    <t>PM-04a - porta comum p/ divisórias de granito 60 x 180 cm</t>
  </si>
  <si>
    <t>04.01.310.6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</si>
  <si>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</si>
  <si>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</si>
  <si>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</si>
  <si>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</si>
  <si>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04.01.320</t>
  </si>
  <si>
    <t>Esquadria Metálica</t>
  </si>
  <si>
    <t>04.01.320.3</t>
  </si>
  <si>
    <t>Janelas</t>
  </si>
  <si>
    <t xml:space="preserve">EF-13 pivotante 210 x 30 cm </t>
  </si>
  <si>
    <t>EF-14 pivotante 210 x 60 cm</t>
  </si>
  <si>
    <t>04.01.320.21</t>
  </si>
  <si>
    <t>EF-27 corrediça 360 x 160 cm</t>
  </si>
  <si>
    <t>04.01.320.22</t>
  </si>
  <si>
    <t>EF-28 corrediça 200 x 105 cm</t>
  </si>
  <si>
    <t>04.01.320.23</t>
  </si>
  <si>
    <t>Telas em nylon</t>
  </si>
  <si>
    <t>04.01.320.25</t>
  </si>
  <si>
    <t>Grades e portões</t>
  </si>
  <si>
    <t>04.01.320.26</t>
  </si>
  <si>
    <t>Portões 90X110cm (cobogós)</t>
  </si>
  <si>
    <t>04.01.320.27</t>
  </si>
  <si>
    <t>Portões 90X200cm (cobogós)</t>
  </si>
  <si>
    <t>04.01.320.28</t>
  </si>
  <si>
    <t>Grades e portões h=210cm</t>
  </si>
  <si>
    <t>04.01.400</t>
  </si>
  <si>
    <t xml:space="preserve">VIDROS </t>
  </si>
  <si>
    <t xml:space="preserve">PV6 - Portas de vidro temperado -160x210cm </t>
  </si>
  <si>
    <t>Espelhos 4mm</t>
  </si>
  <si>
    <t>04.01.600</t>
  </si>
  <si>
    <t>04.01.600.2</t>
  </si>
  <si>
    <t>Impermeabilização de calhas (piso)</t>
  </si>
  <si>
    <t>04.01.700</t>
  </si>
  <si>
    <t>REVESTIMENTO</t>
  </si>
  <si>
    <t>04.01.710</t>
  </si>
  <si>
    <t>Revestimento Interno</t>
  </si>
  <si>
    <t>04.01.710.1</t>
  </si>
  <si>
    <t>Paredes</t>
  </si>
  <si>
    <t>Cerâmica 20x20</t>
  </si>
  <si>
    <t>04.01.710.5</t>
  </si>
  <si>
    <t xml:space="preserve">Rejuntamento de cerâmica 20x20 </t>
  </si>
  <si>
    <t>04.01.720</t>
  </si>
  <si>
    <t>Revestimento Externo</t>
  </si>
  <si>
    <t>04.01.720.1</t>
  </si>
  <si>
    <t>Paredes e fachadas</t>
  </si>
  <si>
    <t>04.01.720.5</t>
  </si>
  <si>
    <t>Cerâmica 10x10</t>
  </si>
  <si>
    <t>04.01.720.6</t>
  </si>
  <si>
    <t>Rejuntamento de cerâmica 10x10</t>
  </si>
  <si>
    <t>04.01.730</t>
  </si>
  <si>
    <t>PAVIMENTAÇÃO</t>
  </si>
  <si>
    <t>04.01.730.1</t>
  </si>
  <si>
    <t>Camada impermeabilizadora de concreto</t>
  </si>
  <si>
    <t>Bloco de concreto intertravado</t>
  </si>
  <si>
    <t>Cerâmica</t>
  </si>
  <si>
    <t>04.01.730.5</t>
  </si>
  <si>
    <t>Rejuntamento de cerâmica</t>
  </si>
  <si>
    <t>Cimento desempenado</t>
  </si>
  <si>
    <t>Granitina (granilite)</t>
  </si>
  <si>
    <t>Calha de concreto com grelhas</t>
  </si>
  <si>
    <t>04.01.740</t>
  </si>
  <si>
    <t>SOLEIRAS, RODAPÉS E PEITORIS</t>
  </si>
  <si>
    <t>04.01.740.1</t>
  </si>
  <si>
    <t>Soleiras em granito e=15cm</t>
  </si>
  <si>
    <t>Rodapé em cerâmica</t>
  </si>
  <si>
    <t>04.01.740.3</t>
  </si>
  <si>
    <t>Rejuntamento de rodapés de cerâmica</t>
  </si>
  <si>
    <t>04.01.750</t>
  </si>
  <si>
    <t>04.01.750.1</t>
  </si>
  <si>
    <t>Paredes internas</t>
  </si>
  <si>
    <t>04.01.750.2</t>
  </si>
  <si>
    <t xml:space="preserve">Pintura acrílica, com tinta acetinada, suvinil toque de seda, renner rekolor, ou equivalente c/ massa corrida da mesma marca da tinta. </t>
  </si>
  <si>
    <t>Pintura PVA</t>
  </si>
  <si>
    <t>04.01.750.4</t>
  </si>
  <si>
    <t>Paredes externas</t>
  </si>
  <si>
    <t>04.01.750.5</t>
  </si>
  <si>
    <t>Pintura acrílica, suvinil, renner, ou equivalente, s/ massa corrida</t>
  </si>
  <si>
    <t>04.01.750.8</t>
  </si>
  <si>
    <t>Outros</t>
  </si>
  <si>
    <t>Pintura esmalte em portas em madeira</t>
  </si>
  <si>
    <t>Tratamento em verniz em rodameio de madeira</t>
  </si>
  <si>
    <t>Pintura esmalte em esquadrias e grades de ferro</t>
  </si>
  <si>
    <t>04.01.800</t>
  </si>
  <si>
    <t>Bancadas e balcões em granito Cinza Andorinha</t>
  </si>
  <si>
    <t>Lavatórios em granito Cinza Andorinha</t>
  </si>
  <si>
    <t>Armários e escaninhos em granito Cinza Andorinha (A-01 ao A-09)</t>
  </si>
  <si>
    <t>Prateleiras em granito Cinza Andorinha</t>
  </si>
  <si>
    <t>04.01.800.5</t>
  </si>
  <si>
    <t>Rodamão em granito h=10cm Cinza Andorinha</t>
  </si>
  <si>
    <t>04.01.800.6</t>
  </si>
  <si>
    <t>Acabamento de bordas em bancadas e balcões de Cinza Andorinha</t>
  </si>
  <si>
    <t>04.01.800.7</t>
  </si>
  <si>
    <t>Acabamento de armários e escaninhos de Cinza Andorinha</t>
  </si>
  <si>
    <t>04.01.800.8</t>
  </si>
  <si>
    <t>Acabamento de prateleiras de Cinza Andorinha</t>
  </si>
  <si>
    <t>04.01.800.9</t>
  </si>
  <si>
    <t>Acabamento de lavatórios Cinza Andorinha</t>
  </si>
  <si>
    <t>04.01.800.10</t>
  </si>
  <si>
    <t>Barras de proteção c=300cm h=45cm</t>
  </si>
  <si>
    <t>04.01.800.14</t>
  </si>
  <si>
    <t>Bancos retráteis para PNE</t>
  </si>
  <si>
    <t>cj</t>
  </si>
  <si>
    <t>04.01.800.15</t>
  </si>
  <si>
    <t>Barras 90cm para PNE</t>
  </si>
  <si>
    <t>04.01.800.16</t>
  </si>
  <si>
    <t>Barras 45 cm para PNE</t>
  </si>
  <si>
    <t>04.01.800.17</t>
  </si>
  <si>
    <t>Bancos de concreto da administração</t>
  </si>
  <si>
    <t>04.01.800.18</t>
  </si>
  <si>
    <t>Bancos de concreto do pátio</t>
  </si>
  <si>
    <t>04.01.800.19</t>
  </si>
  <si>
    <t>Mastros para bandeiras</t>
  </si>
  <si>
    <t>04.01.800.20</t>
  </si>
  <si>
    <t>Quadro negro</t>
  </si>
  <si>
    <t>Tê</t>
  </si>
  <si>
    <t>União</t>
  </si>
  <si>
    <t>05.01.500</t>
  </si>
  <si>
    <t>APARELHOS E ACESSÓRIOS SANITÁRIOS</t>
  </si>
  <si>
    <t>Lavatório individual com coluna suspensa, cor branca</t>
  </si>
  <si>
    <t>Cuba de embutir oval grande, cor branca</t>
  </si>
  <si>
    <t>05.01.500.3</t>
  </si>
  <si>
    <t>Cuba de embutir redonda pequena, cor branca</t>
  </si>
  <si>
    <t>05.01.500.4</t>
  </si>
  <si>
    <t>Bacia sifonada com abertura frontal, cor branca, para portadores de deficiencias</t>
  </si>
  <si>
    <t>Bacia sifonada infantil, cor branca</t>
  </si>
  <si>
    <t>Bacia sifonada sem abertura frontal, cor branca</t>
  </si>
  <si>
    <t>05.01.500.7</t>
  </si>
  <si>
    <t>Assento para bacia com abertura frontal, cor branca</t>
  </si>
  <si>
    <t>Assento para bacia infantil, cor branca</t>
  </si>
  <si>
    <t>Assento para bacia sem abertura frontal, cor branca</t>
  </si>
  <si>
    <t>05.01.500.10</t>
  </si>
  <si>
    <t>Cuba para pia de aço inox, 625x505x300mm, acabamento alto brilho</t>
  </si>
  <si>
    <t>05.01.500.11</t>
  </si>
  <si>
    <t>Cuba para pia de aço inox, 560x340x140mm, acabamento polido</t>
  </si>
  <si>
    <t>05.01.500.12</t>
  </si>
  <si>
    <t>Cuba para pia de aço inox, 400x340x170mm, acabamento polido</t>
  </si>
  <si>
    <t>05.01.500.13</t>
  </si>
  <si>
    <t>Tanque duplo com capacidade de 27+30 litros, acabamento alto brilho,1200x550mm</t>
  </si>
  <si>
    <t>05.01.500.14</t>
  </si>
  <si>
    <t>Torneira de mesa, bica alta, em metal cromado</t>
  </si>
  <si>
    <t>05.01.500.15</t>
  </si>
  <si>
    <t>Torneira de parede, em metral cromado</t>
  </si>
  <si>
    <t>05.01.500.16</t>
  </si>
  <si>
    <t>Torneira de mesa, bica baixa, em metal cromado</t>
  </si>
  <si>
    <t>05.01.500.17</t>
  </si>
  <si>
    <t>Torneira elétrica, 5500W</t>
  </si>
  <si>
    <t>05.01.500.18</t>
  </si>
  <si>
    <t>Torneira de parede, bica móvel, em metal cromado</t>
  </si>
  <si>
    <t>05.01.500.19</t>
  </si>
  <si>
    <t>Torneira de mesa, bica móvel, em metal cromado</t>
  </si>
  <si>
    <t>05.01.500.20</t>
  </si>
  <si>
    <t>Torneira para uso geral, em metal cromado</t>
  </si>
  <si>
    <t>05.01.500.21</t>
  </si>
  <si>
    <t>Torneira para jardim/mangueira, metal cromado</t>
  </si>
  <si>
    <t>05.01.500.22</t>
  </si>
  <si>
    <t>Torneira de bóia, diâmetro 25mm</t>
  </si>
  <si>
    <t>05.01.500.33</t>
  </si>
  <si>
    <t>Ducha elétrica com desviador, 5500W, 220V cor branca</t>
  </si>
  <si>
    <t>05.01.500.34</t>
  </si>
  <si>
    <t>Ducha higiênica</t>
  </si>
  <si>
    <t>05.01.500.35</t>
  </si>
  <si>
    <t>Ducha elétrica 4000W, 220V com desviador</t>
  </si>
  <si>
    <t>05.01.500.36</t>
  </si>
  <si>
    <t>Chuveiro elétrico, 5500W,220V acabamento cromado</t>
  </si>
  <si>
    <t>05.01.500.38</t>
  </si>
  <si>
    <t>Caixa d'água pré-fabricada capacidade 15000 litros</t>
  </si>
  <si>
    <t>05.01.500.43</t>
  </si>
  <si>
    <t>Caixa em alvenaria 100x160 cm para bombas</t>
  </si>
  <si>
    <t>05.01.500.44</t>
  </si>
  <si>
    <t>Tampa de ferro fundido 30x30 cm - tipo leve</t>
  </si>
  <si>
    <t>05.01.500.45</t>
  </si>
  <si>
    <t>Tampa de ferro fundido 60x60 cm - tipo leve</t>
  </si>
  <si>
    <t>05.01.500.46</t>
  </si>
  <si>
    <t>Braçadeira metálica tipo ômega, diâmetro 25 mm</t>
  </si>
  <si>
    <t>05.01.500.47</t>
  </si>
  <si>
    <t>Braçadeira metálica tipo ômega, diâmetro 32 mm</t>
  </si>
  <si>
    <t>05.01.500.48</t>
  </si>
  <si>
    <t>Braçadeira metálica tipo ômega, diâmetro 40 mm</t>
  </si>
  <si>
    <t>05.01.500.49</t>
  </si>
  <si>
    <t>Braçadeira metálica tipo ômega, diâmetro 50 mm</t>
  </si>
  <si>
    <t>05.01.500.50</t>
  </si>
  <si>
    <t>Braçadeira metálica tipo ômega, diâmetro 85 mm</t>
  </si>
  <si>
    <t>05.01.500.51</t>
  </si>
  <si>
    <t>Porta-sabonete líquido de parede</t>
  </si>
  <si>
    <t>05.01.500.52</t>
  </si>
  <si>
    <t>Porta papel-toalha de parede</t>
  </si>
  <si>
    <t>05.01.500.53</t>
  </si>
  <si>
    <t>Porta papel higiênico em louça de embutir</t>
  </si>
  <si>
    <t>05.01.500.54</t>
  </si>
  <si>
    <t>Saboneteira em louça de embutir</t>
  </si>
  <si>
    <t>05.01.600</t>
  </si>
  <si>
    <t>EQUIPAMENTOS</t>
  </si>
  <si>
    <t>05.01.600.1</t>
  </si>
  <si>
    <t>Conjunto moto-bomba com rotor em bronze, 3/4 cv, Hman=15mca, Q=5m³/h, 380 Volts, trifásica</t>
  </si>
  <si>
    <t>05.01.600.2</t>
  </si>
  <si>
    <t>Automático de bóia nível máximo</t>
  </si>
  <si>
    <t>05.01.600.3</t>
  </si>
  <si>
    <t>Automático de bóia nível mínimo</t>
  </si>
  <si>
    <t>05.01.701</t>
  </si>
  <si>
    <t>TUBULAÇÕES E CONEXÕES DE FERRO GALVANIZADO</t>
  </si>
  <si>
    <t>05.01.701.1</t>
  </si>
  <si>
    <t>Tubo</t>
  </si>
  <si>
    <t>Tubo FG roscável, diâmetro 3/4"</t>
  </si>
  <si>
    <t>05.01.701.3</t>
  </si>
  <si>
    <t>Tubo FG roscável, diâmetro 1"</t>
  </si>
  <si>
    <t>Tubo FG roscável, diâmetro 1.1/2"</t>
  </si>
  <si>
    <t>Tubo FG roscável, diâmetro 3"</t>
  </si>
  <si>
    <t>05.01.703</t>
  </si>
  <si>
    <t>Bucha de redução</t>
  </si>
  <si>
    <t>Bucha de redução, FG roscável, diâmetro 1"x3/4"</t>
  </si>
  <si>
    <t>05.01.707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</si>
  <si>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</si>
  <si>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</si>
  <si>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</si>
  <si>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</si>
  <si>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</si>
  <si>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</si>
  <si>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</si>
  <si>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</si>
  <si>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</si>
  <si>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>05.01.709</t>
  </si>
  <si>
    <t>Te 90º FG roscável, diâmetro 1.1/2"</t>
  </si>
  <si>
    <t>Te 90º FG roscável, diâmetro 1"</t>
  </si>
  <si>
    <t>05.01.709.3</t>
  </si>
  <si>
    <t>Te 45º FG roscável, diâmetro 1"</t>
  </si>
  <si>
    <t>05.01.710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</si>
  <si>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</si>
  <si>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</si>
  <si>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</si>
  <si>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</si>
  <si>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</si>
  <si>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05.03.000</t>
  </si>
  <si>
    <t>DRENAGEM DE ÁGUAS PLUVIAIS</t>
  </si>
  <si>
    <t>05.03.300</t>
  </si>
  <si>
    <t>TUBULAÇÕES E CONEXÕES DE PVC</t>
  </si>
  <si>
    <t>05.03.301</t>
  </si>
  <si>
    <t>Tubo de PVC esgoto, tipo Vinilfort ou equivalente, ponta e bolsa com junta elástica integrada, Ø300mm</t>
  </si>
  <si>
    <t>05.03.313</t>
  </si>
  <si>
    <t>Tê de inspeção</t>
  </si>
  <si>
    <t>Tê de inspeção de PVC esgoto, série R, com anel de borracha, Ø150x100mm</t>
  </si>
  <si>
    <t>05.03.900</t>
  </si>
  <si>
    <t>ACESSÓRIOS</t>
  </si>
  <si>
    <t>Grelha de ferro fundido 40x40cm, tipo leve, para caixa de ralo</t>
  </si>
  <si>
    <t>Caixa de brita 40x40cm</t>
  </si>
  <si>
    <t>05.03.904</t>
  </si>
  <si>
    <t>Poço de visita</t>
  </si>
  <si>
    <t>Tampa de ferro fundido tipo pesado Ø60cm para poço de visita</t>
  </si>
  <si>
    <t>05.03.905</t>
  </si>
  <si>
    <t>Tampa para inspeção</t>
  </si>
  <si>
    <t>05.03.905.1</t>
  </si>
  <si>
    <t>Chapa de aço galvanizado aparafusável, 15x15cm, para inspeção em alvenaria</t>
  </si>
  <si>
    <t>Grelha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</si>
  <si>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</si>
  <si>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</si>
  <si>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</si>
  <si>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</si>
  <si>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</si>
  <si>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</si>
  <si>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Redução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</si>
  <si>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</si>
  <si>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</si>
  <si>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</si>
  <si>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</si>
  <si>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</si>
  <si>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05.04.311.1</t>
  </si>
  <si>
    <t>Vedação para saída de vaso sanitário série N 100mm</t>
  </si>
  <si>
    <t>05.04.314</t>
  </si>
  <si>
    <t>Adaptadores para sifão</t>
  </si>
  <si>
    <t>05.04.314.1</t>
  </si>
  <si>
    <t>Adaptador para válvula de pia, lavatório, tanque e bebedouro série N 40x1"</t>
  </si>
  <si>
    <t>05.04.800</t>
  </si>
  <si>
    <t>05.04.804</t>
  </si>
  <si>
    <t>05.04.804.1</t>
  </si>
  <si>
    <t>Grelha redonda de alumínio 150mm</t>
  </si>
  <si>
    <t>05.04.804.2</t>
  </si>
  <si>
    <t>Grelha redonda de alumínio 100mm</t>
  </si>
  <si>
    <t>05.04.804.3</t>
  </si>
  <si>
    <t>Grelha redonda escamoteável em aço inox, cromada, com caixilho 150mm</t>
  </si>
  <si>
    <t>05.04.804.4</t>
  </si>
  <si>
    <t>Grelha redonda escamoteável em aço inox, cromada, com caixilho 100mm</t>
  </si>
  <si>
    <t>05.04.804.6</t>
  </si>
  <si>
    <t>Grelha para calha de piso normal em PVC, cor branca, DN 130, 500mm x 128mm x 20mm</t>
  </si>
  <si>
    <t>05.04.804.7</t>
  </si>
  <si>
    <t>Antiespuma 150mm</t>
  </si>
  <si>
    <t>05.04.804.8</t>
  </si>
  <si>
    <t>Tampa cega redonda de aluminio 250mm</t>
  </si>
  <si>
    <t>05.04.804.9</t>
  </si>
  <si>
    <t>Porta grelha redondo cromado 250mm</t>
  </si>
  <si>
    <t>05.04.804.10</t>
  </si>
  <si>
    <t>Porta grelha redondo cromado 150mm</t>
  </si>
  <si>
    <t>05.04.804.11</t>
  </si>
  <si>
    <t>Porta grelha redondo cromado 100mm</t>
  </si>
  <si>
    <t>05.04.805</t>
  </si>
  <si>
    <t>Caixa de gordura</t>
  </si>
  <si>
    <t>05.04.805.3</t>
  </si>
  <si>
    <t>Tampa de ferro fundido 60x60 cm, tipo leve, para caixas de gordura dupla e especial</t>
  </si>
  <si>
    <t>05.04.806</t>
  </si>
  <si>
    <t>Terminal de ventilação</t>
  </si>
  <si>
    <t>05.04.807</t>
  </si>
  <si>
    <t>Caixa de inspeção em alvenaria</t>
  </si>
  <si>
    <t>05.04.807.2</t>
  </si>
  <si>
    <t>Tampa de ferro fundido tipo leve 60x60cm para caixa de inspeção</t>
  </si>
  <si>
    <t>05.04.808</t>
  </si>
  <si>
    <t>05.04.808.2</t>
  </si>
  <si>
    <t>06.00.000</t>
  </si>
  <si>
    <t>INSTALAÇÕES ELÉTRICAS E ELETRÔNICAS</t>
  </si>
  <si>
    <t>06.01.000</t>
  </si>
  <si>
    <t>INSTALAÇÕES ELÉTRICAS</t>
  </si>
  <si>
    <t>06.01.222</t>
  </si>
  <si>
    <t>Haste para aterramento</t>
  </si>
  <si>
    <t>06.01.222.2</t>
  </si>
  <si>
    <t>Caixa de inspeção tipo solo em PVC, com tampa de ferro de 30cm.</t>
  </si>
  <si>
    <t>06.01.302</t>
  </si>
  <si>
    <t>Quadros de Força</t>
  </si>
  <si>
    <t>06.01.302.1</t>
  </si>
  <si>
    <t>Quadro de medição completo com TC (transformador de corrente) para medição em baixa tensão, compatível com disjuntor trifásico geral de entrada de 500A, padrão da concessionária local.</t>
  </si>
  <si>
    <t>Eletrodutos e Acessórios</t>
  </si>
  <si>
    <t>06.01.305</t>
  </si>
  <si>
    <t>Cabos e Fios(condutores)</t>
  </si>
  <si>
    <t>#6mm2</t>
  </si>
  <si>
    <t>06.01.305.5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</si>
  <si>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</si>
  <si>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</si>
  <si>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</si>
  <si>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</si>
  <si>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</si>
  <si>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</si>
  <si>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06.01.305.12</t>
  </si>
  <si>
    <t>Cabo tripolar, condutor de cobre, isolação em PVC/70°C, não propagador de chama, classe de tensão, encordoamento classe 5, flexível, com as seguintes seções nominais:</t>
  </si>
  <si>
    <t>06.01.305.13</t>
  </si>
  <si>
    <t>3x1,5mm2</t>
  </si>
  <si>
    <t>06.01.305.14</t>
  </si>
  <si>
    <t>3x2,5mm2</t>
  </si>
  <si>
    <t>06.01.306</t>
  </si>
  <si>
    <t>Caixas de Passagem</t>
  </si>
  <si>
    <t>06.01.306.1</t>
  </si>
  <si>
    <t>Condulete metálico, entradas lisas, tipo T, Ø3/4”.</t>
  </si>
  <si>
    <t>06.01.306.2</t>
  </si>
  <si>
    <t>Condulete metálico, entradas lisas, tipo C, Ø3/4”.</t>
  </si>
  <si>
    <t>06.01.306.3</t>
  </si>
  <si>
    <t>Condulete metálico, entradas lisas, tipo E, Ø3/4”.</t>
  </si>
  <si>
    <t>06.01.306.4</t>
  </si>
  <si>
    <t>Condulete metálico, entradas lisas, tipo X, Ø3/4”.</t>
  </si>
  <si>
    <t>06.01.306.5</t>
  </si>
  <si>
    <t>Condulete metálico, entradas lisas, tipo LR, Ø3/4”.</t>
  </si>
  <si>
    <t>06.01.306.6</t>
  </si>
  <si>
    <t xml:space="preserve"> Tampa para condulete metalico com entrada para tomada 2P+T</t>
  </si>
  <si>
    <t>06.01.306.7</t>
  </si>
  <si>
    <t>Tampa cega para condulete metálico.</t>
  </si>
  <si>
    <t>06.01.306.8</t>
  </si>
  <si>
    <t>Tampa para condulete metálico com furo</t>
  </si>
  <si>
    <t>06.01.307</t>
  </si>
  <si>
    <t>Chaves com Fusíveis</t>
  </si>
  <si>
    <t>06.01.307.1</t>
  </si>
  <si>
    <t>Base-fusível completa (com tampa, anel de proteção e parafuso de ajuste), fusíveis diazed de 10A.</t>
  </si>
  <si>
    <t>06.01.307.2</t>
  </si>
  <si>
    <t>Base-fusível completa (com tampa, anel de proteção e parafuso de ajuste), fusíveis diazed de 6A.</t>
  </si>
  <si>
    <t>06.01.307.3</t>
  </si>
  <si>
    <t>Relé térmico de sobrecarga 1,8A a 2,5A</t>
  </si>
  <si>
    <t>06.01.307.4</t>
  </si>
  <si>
    <t>Contator de potência bobina 110V/60Hz.</t>
  </si>
  <si>
    <t>06.01.307.5</t>
  </si>
  <si>
    <t>Alarme sonoro, 110V/60Hz, com frequência tonal diferente do alarme contra incêndio.</t>
  </si>
  <si>
    <t>06.01.307.6</t>
  </si>
  <si>
    <t>Controle do reservatório superior, composto por chave nível tipo bóia, com haste móvel e contatos reversíveis (NA,NF).</t>
  </si>
  <si>
    <t>06.01.307.7</t>
  </si>
  <si>
    <t>Controle do reservatório inferior, composto por chave nível tipo bóia, com haste móvel e contatos reversíveis (NA,NF).</t>
  </si>
  <si>
    <t>06.01.307.8</t>
  </si>
  <si>
    <t>Alarme de extravasamento do reservatório inferior, composto por chave nível tipo bóia, com haste móvel e contatos reversíveis (NA,NF).</t>
  </si>
  <si>
    <t>06.01.307.9</t>
  </si>
  <si>
    <t>Comutador com retenção, ф 22mm, cor preta, 3 posições (zero central), com blocos de contato 2NA+2NF.</t>
  </si>
  <si>
    <t>06.01.307.10</t>
  </si>
  <si>
    <t>Comutador com retenção, ф22mm, cor preta, 2 posições, com blocos de contato 2NA+2NF</t>
  </si>
  <si>
    <t>06.01.307.11</t>
  </si>
  <si>
    <t>Sinalizador luminoso, redondo, aro frontal pretonas cor vermelha (vm) com lâmpada neon/220V, soquete BA9S</t>
  </si>
  <si>
    <t>06.01.307.12</t>
  </si>
  <si>
    <t>Sinalizador luminoso, redondo, aro frontal pretonas cor âmbar (am) com lâmpada neon/110V, soquete BA9S</t>
  </si>
  <si>
    <t>06.01.400</t>
  </si>
  <si>
    <t>Iluminação e Tomadas</t>
  </si>
  <si>
    <t>06.01.401</t>
  </si>
  <si>
    <t>Luminárias</t>
  </si>
  <si>
    <t>06.01.401.1</t>
  </si>
  <si>
    <t>Luminária de sobrepor completa com 2 lâmpadas fluorescentes tubulares de 32W com reator eletrônico duplo.</t>
  </si>
  <si>
    <t>06.01.401.2</t>
  </si>
  <si>
    <t>Luminária de sobrepor completa com 2 lâmpadas fluorescentes tubulares de 16W com reator eletrônico duplo.</t>
  </si>
  <si>
    <t>06.01.401.3</t>
  </si>
  <si>
    <t>Arandela completa com uma lâmpada incandescente de 60W comandada por dimmer.</t>
  </si>
  <si>
    <t>06.01.401.4</t>
  </si>
  <si>
    <t>Arandela completa com uma lâmpada fluorescente compacta de 20W.</t>
  </si>
  <si>
    <t>06.01.401.5</t>
  </si>
  <si>
    <t>Projetor completo com uma lâmpada a vapor metálico de 250W, ignitor e reator eletrônico de alta freqüência, alto fator de potência e baixa taxa de distorção harmônica (FP &gt; 0,92 e THD &lt; 10%).</t>
  </si>
  <si>
    <t>06.01.401.6</t>
  </si>
  <si>
    <t>Projetor completo com uma lâmpada a vapor metálico de 150W, ignitor e reator eletrônico de alta freqüência, alto fator de potência e baixa taxa de distorção harmônica (FP &gt; 0,92 e THD &lt; 10%).</t>
  </si>
  <si>
    <t>06.01.401.7</t>
  </si>
  <si>
    <t>Luminária de embutir em piso completa com uma lâmpada a vapor metálico de 70W, grau de proteção IP 65 (proteção hermética contra poeira e proteção contra atos d´água), com ignitor e reator eletrônico de jalta freqüência, alto fator de potência e baixa taxa de distorção harmônica(FP &gt; 0,92 e THD &lt; 10%)</t>
  </si>
  <si>
    <t>06.01.403</t>
  </si>
  <si>
    <t>Interruptores</t>
  </si>
  <si>
    <t>06.01.403.1</t>
  </si>
  <si>
    <t>Interruptor simples para montagem em paineis, 8A/250V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</si>
  <si>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</si>
  <si>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</si>
  <si>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</si>
  <si>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</si>
  <si>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</si>
  <si>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</si>
  <si>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06.01.403.8</t>
  </si>
  <si>
    <t>Suporte de interruptor simples para duto em aço perfil revestido com pintura em epóxi a pó</t>
  </si>
  <si>
    <t>06.01.403.9</t>
  </si>
  <si>
    <t>Variador de luminosidade rotativo (dimmer) 220V/300W com espelho.</t>
  </si>
  <si>
    <t>Espelho 4x2" com entrada para interruptor simples.</t>
  </si>
  <si>
    <t>Espelho 4x2" com entrada para interruptor de 2 seções.</t>
  </si>
  <si>
    <t>Espelho 4x2" com entrada para interruptor de 3 seções.</t>
  </si>
  <si>
    <t>Espelho 4x4" com entrada para dois módulos de interruptores de 3 seções.</t>
  </si>
  <si>
    <t>06.01.404</t>
  </si>
  <si>
    <t>Tomadas</t>
  </si>
  <si>
    <t>Conjunto Tomada universal, circular, 2P+T, 15A/250V, cor preta.</t>
  </si>
  <si>
    <t>Espelho com entrada para tomada circular 2P+T.</t>
  </si>
  <si>
    <t>Espelho com furo.</t>
  </si>
  <si>
    <t>06.01.415</t>
  </si>
  <si>
    <t>Fixadores</t>
  </si>
  <si>
    <t>06.01.415.1</t>
  </si>
  <si>
    <t>Chumbadores 3/8"CBA</t>
  </si>
  <si>
    <t>06.01.415.2</t>
  </si>
  <si>
    <t>Parafuso e bucha S6</t>
  </si>
  <si>
    <t>06.01.415.3</t>
  </si>
  <si>
    <t>Suspensão simples para tirante 1/4"</t>
  </si>
  <si>
    <t>06.01.415.4</t>
  </si>
  <si>
    <t>Suspensão para luminária</t>
  </si>
  <si>
    <t>06.01.415.5</t>
  </si>
  <si>
    <t>Porca sextavada e arruela lisa 1/4"</t>
  </si>
  <si>
    <t>06.01.415.6</t>
  </si>
  <si>
    <t>Vergalhão rosca total 1/4"</t>
  </si>
  <si>
    <t>06.01.500</t>
  </si>
  <si>
    <t>ATERRAMENTO E PROTEÇÃO CONTRA DESCARGAS ATMOSFÉRICAS</t>
  </si>
  <si>
    <t>06.01.501.1</t>
  </si>
  <si>
    <t>Captores</t>
  </si>
  <si>
    <t>06.01.501.2</t>
  </si>
  <si>
    <t>Pára-raios, tipo Franklin</t>
  </si>
  <si>
    <t>pç</t>
  </si>
  <si>
    <t>06.01.506</t>
  </si>
  <si>
    <t>Caixa de inspeção</t>
  </si>
  <si>
    <t>06.01.506.1</t>
  </si>
  <si>
    <t>Caixa de inspeção, PVC de 12", com tampa de aço galvanizado,conforme detalhe no projeto</t>
  </si>
  <si>
    <t>06.09.000</t>
  </si>
  <si>
    <t>INSTALAÇÕES DE REDE ESTRUTURADA</t>
  </si>
  <si>
    <t>06.09.002</t>
  </si>
  <si>
    <t>Equipamentos Passivos</t>
  </si>
  <si>
    <t>06.09.002.1</t>
  </si>
  <si>
    <t>Patch Panel 19" - 24 portas, Categoria 6</t>
  </si>
  <si>
    <t>06.09.002.2</t>
  </si>
  <si>
    <t>Bloco 110 para rack 19” 100 pares 1,75” de altura</t>
  </si>
  <si>
    <t>06.09.002.3</t>
  </si>
  <si>
    <t>Guia de Cabos Frontal, fechado</t>
  </si>
  <si>
    <t>06.09.002.4</t>
  </si>
  <si>
    <t>Guia de Cabos Traseiro</t>
  </si>
  <si>
    <t>06.09.002.5</t>
  </si>
  <si>
    <t>Trava Path Panel</t>
  </si>
  <si>
    <t>06.09.002.6</t>
  </si>
  <si>
    <t>Guia de Cabos Vertical, fechado</t>
  </si>
  <si>
    <t>06.09.002.7</t>
  </si>
  <si>
    <t>Guia de Cabos Superior, fechado</t>
  </si>
  <si>
    <t>06.09.003</t>
  </si>
  <si>
    <t>Cabos em par trançados</t>
  </si>
  <si>
    <t>06.09.003.1</t>
  </si>
  <si>
    <t>Cabo par trançado não blindado (UTP)-4 pares 24 AWG,100 Ohms - Categoria 6</t>
  </si>
  <si>
    <t>06.09.003.2</t>
  </si>
  <si>
    <t>Cabo telefônico interno CI-50, 20 pares</t>
  </si>
  <si>
    <t>06.09.005</t>
  </si>
  <si>
    <t>Cabos de Conexão</t>
  </si>
  <si>
    <t>06.09.005.1</t>
  </si>
  <si>
    <t>Cabos de conexões – Patch Cord ultra flexível com RJ 45 nas 2 pontas - 1,50 metros</t>
  </si>
  <si>
    <t>06.09.005.2</t>
  </si>
  <si>
    <t>Cabos de conexões – Patch Cord ultra flexível com RJ 45 em 1 ponta - 1,50 metros</t>
  </si>
  <si>
    <t>06.09.005.3</t>
  </si>
  <si>
    <t>Cabos de conexões – Patch Cord (Azul) ultra flexível com RJ 45 nas 2 pontas - 3,00 metros</t>
  </si>
  <si>
    <t>06.09.005.4</t>
  </si>
  <si>
    <t>Cabos de conexões – Patch cord 110 / RJ-45 1 par -1,50m</t>
  </si>
  <si>
    <t>06.09.006</t>
  </si>
  <si>
    <t>06.09.006.1</t>
  </si>
  <si>
    <t>Tomada modular RJ-45 Categoria 6</t>
  </si>
  <si>
    <t>06.09.006.2</t>
  </si>
  <si>
    <t>Conector de TV Tipo F (Coaxial)</t>
  </si>
  <si>
    <t>06.09.007</t>
  </si>
  <si>
    <t>Caixas e acessórios</t>
  </si>
  <si>
    <t>06.09.007.1</t>
  </si>
  <si>
    <t>Condulete metálico, tipo C, para eletroduto de ponta lisa, Ø 3/4"</t>
  </si>
  <si>
    <t>06.09.007.2</t>
  </si>
  <si>
    <t>Caixa subterrânea em alvenaria, tipo R1,60x35x50cm, com tampão em ferro fundido</t>
  </si>
  <si>
    <t>06.09.007.3</t>
  </si>
  <si>
    <t>Caixa de sobrepor, em aço estampado com pintura eletrostática à base de epoxi, na cor cinza, com fundo de madeira de lei envernizada, porta com trinco e fechadura, 80X80X20cm</t>
  </si>
  <si>
    <t>06.09.007.4</t>
  </si>
  <si>
    <t>Tampa para condulete metálico com espaço para 2 módulos RJ-45</t>
  </si>
  <si>
    <t>06.09.007.5</t>
  </si>
  <si>
    <t>Espelho para caixa 4x2" com espaço para 2 módulos RJ-45</t>
  </si>
  <si>
    <t>06.09.007.6</t>
  </si>
  <si>
    <t>Tampa para condulete metálico com espaço uma tomada tipo F</t>
  </si>
  <si>
    <t>06.09.007.7</t>
  </si>
  <si>
    <t>Espelho para caixa 4x2" com espaço uma tomada tipo F (Cabo coaxial de TV)</t>
  </si>
  <si>
    <t>06.09.007.8</t>
  </si>
  <si>
    <t>Caixa - 4x2" - aço estampado e esmaltado</t>
  </si>
  <si>
    <t>06.09.008</t>
  </si>
  <si>
    <t>06.09.008.1</t>
  </si>
  <si>
    <t>Eletrodutos metálicos ultra-flexíveis aspirado:</t>
  </si>
  <si>
    <t>06.09.008.2</t>
  </si>
  <si>
    <t>Ø 1"</t>
  </si>
  <si>
    <t>06.09.008.3</t>
  </si>
  <si>
    <t>Ø 3/4"</t>
  </si>
  <si>
    <t>06.09.008.4</t>
  </si>
  <si>
    <t>Eletroduto de aço galvanizado a quente, tipo pesado Ø 3/4"</t>
  </si>
  <si>
    <t>06.09.008.5</t>
  </si>
  <si>
    <t>Eletroduto de aço galvanizado a quente, tipo pesado, rosqueável ø 3/4"</t>
  </si>
  <si>
    <t>06.09.008.7</t>
  </si>
  <si>
    <t>Ø 4"</t>
  </si>
  <si>
    <t>06.09.008.8</t>
  </si>
  <si>
    <t>Abraçadeira de aço galvanizado a quente, tipo "D", para eletrodutos ø 3/4" C</t>
  </si>
  <si>
    <t>06.09.008.9</t>
  </si>
  <si>
    <t xml:space="preserve">Chumbador CBA com parafuso e arruela lisa, Ø1/4"X2" </t>
  </si>
  <si>
    <t>06.09.008.10</t>
  </si>
  <si>
    <t>Bucha S/8</t>
  </si>
  <si>
    <t>06.09.008.11</t>
  </si>
  <si>
    <t>Parafuso, rosca soberba, cabeça sextavada, 1/4"x2", aço galvanizado</t>
  </si>
  <si>
    <t>06.09.008.12</t>
  </si>
  <si>
    <t>Porca sextavada, aço galvanizado a quente, Ø1/4"</t>
  </si>
  <si>
    <t>06.09.008.13</t>
  </si>
  <si>
    <t>Arruela lisa, aço galvanizado a quente, Ø1/4"</t>
  </si>
  <si>
    <t>06.09.009</t>
  </si>
  <si>
    <t>Eletrocalhas, Perfilados e Acessórios</t>
  </si>
  <si>
    <t>06.09.009.1</t>
  </si>
  <si>
    <t>Eletrocalha com virola (perfil "C"), lisa, em aço galvanizado a quente, com tampa, chapa #18 MSG, 100x50x3000mm</t>
  </si>
  <si>
    <t>06.09.009.2</t>
  </si>
  <si>
    <t>Curva Horizontal 90°, lisa, com tampa,100x50mm</t>
  </si>
  <si>
    <t>06.09.009.3</t>
  </si>
  <si>
    <t>Te Vertical de Descida, liso, com tampa,100x50mm</t>
  </si>
  <si>
    <t>06.09.009.4</t>
  </si>
  <si>
    <t>Te Horizontal 90°, liso, com tampa,100x50mm</t>
  </si>
  <si>
    <t>06.09.009.5</t>
  </si>
  <si>
    <t>Saída Vertical p/ eletrodutos, Ø3/4"</t>
  </si>
  <si>
    <t>06.09.009.6</t>
  </si>
  <si>
    <t>Terminal de fechamento, 100x50mm</t>
  </si>
  <si>
    <t>06.09.009.7</t>
  </si>
  <si>
    <t>Junção Simples, 50mm</t>
  </si>
  <si>
    <t>06.09.009.8</t>
  </si>
  <si>
    <t>Mão Francesa, 38x38x210 mm</t>
  </si>
  <si>
    <t>06.09.009.9</t>
  </si>
  <si>
    <t>Parafuso cabeça lentilha, com fenda, Ø1/4"</t>
  </si>
  <si>
    <t>06.09.009.10</t>
  </si>
  <si>
    <t>Parafuso cabeça lentilha, autotravante, Ø1/4"</t>
  </si>
  <si>
    <t>06.09.009.11</t>
  </si>
  <si>
    <t>Suspensão ômega, 100x50mm</t>
  </si>
  <si>
    <t>06.09.009.12</t>
  </si>
  <si>
    <t>Porca losangular com mola, Ø1/4"</t>
  </si>
  <si>
    <t>06.09.009.13</t>
  </si>
  <si>
    <t>Vergalhão rosca total (tirante),em aço galvanizado a quente, Ø1/4"x3000mm</t>
  </si>
  <si>
    <t>06.09.009.14</t>
  </si>
  <si>
    <t>Arruela lisa, em aço galvanizado a quente, Ø1/4"</t>
  </si>
  <si>
    <t>06.09.009.15</t>
  </si>
  <si>
    <t>Box reto ø3/4" em alumínio</t>
  </si>
  <si>
    <t>06.09.010</t>
  </si>
  <si>
    <t>Dutos de passagem e Acessórios</t>
  </si>
  <si>
    <t>06.09.010.1</t>
  </si>
  <si>
    <t>Perfil base sem tampa em aço 129 x 44 x 2000mm (*)</t>
  </si>
  <si>
    <t>06.09.010.2</t>
  </si>
  <si>
    <t>Divisor “L” 2000mm. (*)</t>
  </si>
  <si>
    <t>06.09.010.3</t>
  </si>
  <si>
    <t>Tampa perfil acabamento na cor bege 1000mm. (*)</t>
  </si>
  <si>
    <t>06.09.010.4</t>
  </si>
  <si>
    <t>Derivação "L" (*)</t>
  </si>
  <si>
    <t>06.09.010.5</t>
  </si>
  <si>
    <t>Fixa cabo(*)</t>
  </si>
  <si>
    <t>06.09.010.6</t>
  </si>
  <si>
    <t>Terminal (*)</t>
  </si>
  <si>
    <t>06.09.010.7</t>
  </si>
  <si>
    <t>Suporte de tomada tipo RJ, 2 furos, bege</t>
  </si>
  <si>
    <t>06.09.013</t>
  </si>
  <si>
    <t>Teste de desempenho dos pontos lógicos (voz e dados)</t>
  </si>
  <si>
    <t>06.09.013.1</t>
  </si>
  <si>
    <t>Pontos lógicos, categoria 6</t>
  </si>
  <si>
    <t>07.00.000</t>
  </si>
  <si>
    <t>INSTALAÇÕES MECÂNICAS E DE UTILIDADES</t>
  </si>
  <si>
    <t>07.02.000</t>
  </si>
  <si>
    <t>AR CONDICIONADO CENTRAL</t>
  </si>
  <si>
    <t>07.02.700</t>
  </si>
  <si>
    <t>07.02.700.1</t>
  </si>
  <si>
    <t>Gaiola anti-furto em aço para aparelho condicionador de janela 30 kBTU/h</t>
  </si>
  <si>
    <t>07.02.700.2</t>
  </si>
  <si>
    <t>Gaiola anti-furto em aço para aparelho condicionador de janela 21 kBTU/h</t>
  </si>
  <si>
    <t>07.02.700.3</t>
  </si>
  <si>
    <t>Gaiola anti-furto em aço para aparelho condicionador de janela 10 kBTU/h</t>
  </si>
  <si>
    <t>07.04.000</t>
  </si>
  <si>
    <t>VENTILAÇÃO MECÂNICA</t>
  </si>
  <si>
    <t>07.04.200</t>
  </si>
  <si>
    <t>REDE DE DUTOS</t>
  </si>
  <si>
    <t>07.04.200.1</t>
  </si>
  <si>
    <t>Duto para exaustão de ar ø 19,5 cm chapa galvanizada ( 4 kg/m2)</t>
  </si>
  <si>
    <t>07.04.200.2</t>
  </si>
  <si>
    <t>Duto para exaustão de ar ø 40 cm chapa galvanizada ( 4 kg/m2)</t>
  </si>
  <si>
    <t>07.04.200.3</t>
  </si>
  <si>
    <t>Boca de ar tipo saída para descarga horizontal com filtro em tela ø 40 cm</t>
  </si>
  <si>
    <t>07.04.200.4</t>
  </si>
  <si>
    <t>Conexão tipo curva ø 19,5 cm</t>
  </si>
  <si>
    <t>07.04.200.5</t>
  </si>
  <si>
    <t>Conexão tipo curva ø 40 cm</t>
  </si>
  <si>
    <t>07.04.200.6</t>
  </si>
  <si>
    <t>Conexão alargadora de seção (expansão ø 19,5 / ø 40 cm)</t>
  </si>
  <si>
    <t>07.04.300</t>
  </si>
  <si>
    <t>EQUIPAMENTOS AUXILIARES</t>
  </si>
  <si>
    <t>07.04.300.1</t>
  </si>
  <si>
    <t>Coifa industrial simples de exaustão tipo "ilha" 60 x 90 com descarga centrada circular ø 19,5 cm</t>
  </si>
  <si>
    <t>07.04.400</t>
  </si>
  <si>
    <t>07.04.400.1</t>
  </si>
  <si>
    <t>Apoio simples ("berço") para tubulação horizontal de exaustão ø 40 cm</t>
  </si>
  <si>
    <t>07.04.400.2</t>
  </si>
  <si>
    <t>Apoio simples ("berço") para tubulação horizontal de exaustão ø 19,5 cm</t>
  </si>
  <si>
    <t>07.04.400.3</t>
  </si>
  <si>
    <t>Apoio simples ("berço") para tubulação vertical de exaustão ø 40 cm</t>
  </si>
  <si>
    <t>07.04.400.4</t>
  </si>
  <si>
    <t>Abraçadeira simples para duto de exaustão ø 40 cm</t>
  </si>
  <si>
    <t>07.07.000</t>
  </si>
  <si>
    <t>GÁS COMBUSTÍVEL</t>
  </si>
  <si>
    <t>07.07.100</t>
  </si>
  <si>
    <t>TUBULAÇÕES DE AÇO CARBONO E CONEXÕES DE FERRO MALEÁVEL</t>
  </si>
  <si>
    <t>07.07.101</t>
  </si>
  <si>
    <t>07.07.101.1</t>
  </si>
  <si>
    <t>Tubo de aço sem costura SCH-40 ASTM A-106, diâmetro 3/4"</t>
  </si>
  <si>
    <t>07.07.101.2</t>
  </si>
  <si>
    <t>Tubo de aço sem costura SCH-40 ASTM A-106, diâmetro 1/2"</t>
  </si>
  <si>
    <t>07.07.103</t>
  </si>
  <si>
    <t>07.07.103.1</t>
  </si>
  <si>
    <t>Tê de redução NPT classe 300, roscável, diâmetro 3/4"x1/2"</t>
  </si>
  <si>
    <t>07.07.104</t>
  </si>
  <si>
    <t>07.07.104.1</t>
  </si>
  <si>
    <t>Luva de redução FG NPT classe 300, roscável, diâmetro 3/4"x1/2"</t>
  </si>
  <si>
    <t>07.07.104.2</t>
  </si>
  <si>
    <t>Luva de redução FG NPT classe 300, roscável, diâmetro 1/2"x1/4"</t>
  </si>
  <si>
    <t>07.07.107</t>
  </si>
  <si>
    <t>07.07.107.1</t>
  </si>
  <si>
    <t>Niple NPT classe 300, diâmetro 3/4"</t>
  </si>
  <si>
    <t>07.07.107.2</t>
  </si>
  <si>
    <t>Niple NPT classe 300, diâmetro 1/2"</t>
  </si>
  <si>
    <t>07.07.111</t>
  </si>
  <si>
    <t>Meia luva</t>
  </si>
  <si>
    <t>07.07.111.1</t>
  </si>
  <si>
    <t>Meia luva com assento para solda NPT classe 300, diâmetro 3/4"</t>
  </si>
  <si>
    <t>07.07.113</t>
  </si>
  <si>
    <t>07.07.113.1</t>
  </si>
  <si>
    <t>União NPT classe 300, diâmetro 3/4"</t>
  </si>
  <si>
    <t>07.07.114</t>
  </si>
  <si>
    <t>Cotovelo</t>
  </si>
  <si>
    <t>07.07.114.1</t>
  </si>
  <si>
    <t>Cotovelo FG NPT classe 300, diâmetro 3/4"</t>
  </si>
  <si>
    <t>07.07.114.2</t>
  </si>
  <si>
    <t>Cotovelo FG NPT classe 300, diâmetro 1/2"</t>
  </si>
  <si>
    <t>07.07.117</t>
  </si>
  <si>
    <t>Válvula</t>
  </si>
  <si>
    <t>07.07.117.1</t>
  </si>
  <si>
    <t>Válvula esfera NPT classe 300, diâmetro 3/4"</t>
  </si>
  <si>
    <t>07.07.119</t>
  </si>
  <si>
    <t>Tampão</t>
  </si>
  <si>
    <t>07.07.119.1</t>
  </si>
  <si>
    <t>Tampão NPT classe 300, diâmetro 3/4"</t>
  </si>
  <si>
    <t>07.07.119.2</t>
  </si>
  <si>
    <t>Tampão NPT classe 300, diâmetro 1/4"</t>
  </si>
  <si>
    <t>07.07.300</t>
  </si>
  <si>
    <t>EQUIPAMENTOS E ACESSÓRIOS</t>
  </si>
  <si>
    <t>07.07.302</t>
  </si>
  <si>
    <t>Pig Tail</t>
  </si>
  <si>
    <t>07.07.302.1</t>
  </si>
  <si>
    <t>Pig tail flexível de borracha para botijão P45</t>
  </si>
  <si>
    <t>07.07.303</t>
  </si>
  <si>
    <t>Regulador</t>
  </si>
  <si>
    <t>07.07.303.1</t>
  </si>
  <si>
    <t>Regulador de 1° estágio, NPT, com manômetro, diâmetro 1/2"</t>
  </si>
  <si>
    <t>07.07.303.2</t>
  </si>
  <si>
    <t>Regulador de 2° estágio, baixa pressão, NPT com registro</t>
  </si>
  <si>
    <t>07.07.304</t>
  </si>
  <si>
    <t>Registro</t>
  </si>
  <si>
    <t>07.07.304.1</t>
  </si>
  <si>
    <t>Registro de linha NPT 1/2" x SAE 3/8"</t>
  </si>
  <si>
    <t>07.07.305</t>
  </si>
  <si>
    <t>Manômetro</t>
  </si>
  <si>
    <t>07.07.305.1</t>
  </si>
  <si>
    <t>Manômetro com caixa em aço carbono, 0-300 psi, NPT entrada 1/4"</t>
  </si>
  <si>
    <t>07.07.306</t>
  </si>
  <si>
    <t>Braçadeira</t>
  </si>
  <si>
    <t>07.07.306.1</t>
  </si>
  <si>
    <t>Braçadeira metálica tipo ômega para tubo diâmetro 3/4"</t>
  </si>
  <si>
    <t>08.01.000</t>
  </si>
  <si>
    <t>INSTALAÇÕES DE COMBATE E PREVENÇÃO A INCÊNDIO</t>
  </si>
  <si>
    <t>08.01.500</t>
  </si>
  <si>
    <t>Extintor PQS tipo ABC - 6kg</t>
  </si>
  <si>
    <t>08.01.500.2</t>
  </si>
  <si>
    <t>Suporte tipo L para extintor</t>
  </si>
  <si>
    <t>08.01.500.3</t>
  </si>
  <si>
    <t>Suporte tipo bandeja para bloco autônomo de emergência (2x55W)</t>
  </si>
  <si>
    <t>08.01.500.4</t>
  </si>
  <si>
    <t>Bloco autônomo 2x7W para iluminação de emergência nos ambientes</t>
  </si>
  <si>
    <t>08.01.500.5</t>
  </si>
  <si>
    <t>Bloco autônomo 2x7W para saída de emergência, com indicação "SAÍDA"</t>
  </si>
  <si>
    <t>08.01.500.6</t>
  </si>
  <si>
    <t>Bloco autônomo 2x55W para iluminação de emergência no pátio</t>
  </si>
  <si>
    <t>08.01.500.7</t>
  </si>
  <si>
    <t>Sinalizador fotoluminescente de saída para direita</t>
  </si>
  <si>
    <t>08.01.500.8</t>
  </si>
  <si>
    <t>Sinalizador fotoluminescente de saída para esquerda</t>
  </si>
  <si>
    <t>08.01.500.9</t>
  </si>
  <si>
    <t>Sinalizador fotoluminescente para extintor</t>
  </si>
  <si>
    <t>08.01.500.10</t>
  </si>
  <si>
    <t>Sinalizador fotoluminescente “Proibido Fumar”</t>
  </si>
  <si>
    <t>08.01.500.11</t>
  </si>
  <si>
    <t>Sinalizador fotoluminescente “Proibido produzir chamas”</t>
  </si>
  <si>
    <t>08.01.500.12</t>
  </si>
  <si>
    <t>Sinalizador fotoluminescente “Cuidado, risco de incêndio”</t>
  </si>
  <si>
    <t>08.01.500.13</t>
  </si>
  <si>
    <t>Sinalizador fotoluminescente “Cuidado, risco de choque elétrico”</t>
  </si>
  <si>
    <t>09.00.000</t>
  </si>
  <si>
    <t>SERVIÇOS FINAIS</t>
  </si>
  <si>
    <t>Limpeza final da obra</t>
  </si>
  <si>
    <t xml:space="preserve">RESPONSÁVEL TÉCNICO:AMARILDO TICIANEL     </t>
  </si>
  <si>
    <t>CREA Nº :5530/D - MT/RNP:120.506.8414</t>
  </si>
  <si>
    <t>TOTAL DA PLANILHA CONSOLIDADA</t>
  </si>
  <si>
    <t>BDI=</t>
  </si>
  <si>
    <t>NOVA LICITAÇÃO</t>
  </si>
  <si>
    <t>QUANTIDADE</t>
  </si>
  <si>
    <t>UNITÁRIO COM BDI</t>
  </si>
  <si>
    <t>-</t>
  </si>
  <si>
    <t>04.01.100.6 - 73909/001</t>
  </si>
  <si>
    <t>04.01.100.7 - 79627</t>
  </si>
  <si>
    <t>04.01.400.3 - (85005)</t>
  </si>
  <si>
    <t>04.01.710.4 - (87247)</t>
  </si>
  <si>
    <t>04.01.730.4 - (87247)</t>
  </si>
  <si>
    <t>04.01.730.7 - (84191)</t>
  </si>
  <si>
    <t>04.01.730.6 - (88477)</t>
  </si>
  <si>
    <t>04.01.740.2 - (88648)</t>
  </si>
  <si>
    <t>04.01.750.3 - (88487)</t>
  </si>
  <si>
    <t>04.01.750.9 - (73739/001)</t>
  </si>
  <si>
    <t>04.01.750.10 - (84659)</t>
  </si>
  <si>
    <t>04.01.750.11 - (73924/003)</t>
  </si>
  <si>
    <t>04.01.800.2 - (86889)</t>
  </si>
  <si>
    <t>04.01.800.1 - (86889)</t>
  </si>
  <si>
    <t>04.01.800.3 -(86889)</t>
  </si>
  <si>
    <t>04.01.800.4 - (86889)</t>
  </si>
  <si>
    <t>05.01.500.1 - (86903)</t>
  </si>
  <si>
    <t>05.01.500.2 - (86901)</t>
  </si>
  <si>
    <t>05.01.500.5 - (I 00011786 )</t>
  </si>
  <si>
    <t>05.01.500.8 - (I 00011761)</t>
  </si>
  <si>
    <t>05.01.500.9 - (I 00011761)</t>
  </si>
  <si>
    <t>05.01.500.6 - (00010420)</t>
  </si>
  <si>
    <t>05.01.701.2 - (92688)</t>
  </si>
  <si>
    <t>05.01.701.4 - (92653)</t>
  </si>
  <si>
    <t>05.01.701.5 - (92656)</t>
  </si>
  <si>
    <t>05.01.707.1 - (92701)</t>
  </si>
  <si>
    <t>05.01.707.2 - (92674)</t>
  </si>
  <si>
    <t>05.01.707.3 - (92670)</t>
  </si>
  <si>
    <t>05.01.707.4 - (92680)</t>
  </si>
  <si>
    <t>05.01.703.1 - (92939)</t>
  </si>
  <si>
    <t>05.01.708.1 - 92697)</t>
  </si>
  <si>
    <t>05.01.708.2 - (92662)</t>
  </si>
  <si>
    <t>05.01.709.2 - (92706)</t>
  </si>
  <si>
    <t>05.01.709.1 - (92683)</t>
  </si>
  <si>
    <t>05.01.710.1 - (92906)</t>
  </si>
  <si>
    <t>05.01.710.2 - (92900)</t>
  </si>
  <si>
    <t>05.01.712.1 - (92657)</t>
  </si>
  <si>
    <t>05.01.301.6 - (90698)</t>
  </si>
  <si>
    <t>05.03.314 - (89559)</t>
  </si>
  <si>
    <t>05.03.903.4 - (83622)</t>
  </si>
  <si>
    <t>05.03.903.5 - (83447)</t>
  </si>
  <si>
    <t>05.03.904.2 - (83627)</t>
  </si>
  <si>
    <t>05.04.301.1 - (89580)</t>
  </si>
  <si>
    <t xml:space="preserve">05.04.310.1 </t>
  </si>
  <si>
    <t>06.01.305.6 - (91931)</t>
  </si>
  <si>
    <t>06.01.305.7 - (92980)</t>
  </si>
  <si>
    <t>06.01.305.8 - (92982)</t>
  </si>
  <si>
    <t>06.01.305.9 - (92984)</t>
  </si>
  <si>
    <t>06.01.305.10 - (92986)</t>
  </si>
  <si>
    <t>06.01.305.11 - (92988)</t>
  </si>
  <si>
    <t>08.01.500.1 - (83635)</t>
  </si>
  <si>
    <t>06.01.403.12 -(91946)</t>
  </si>
  <si>
    <t>06.01.403.11 -(91946)</t>
  </si>
  <si>
    <t>06.01.403.10 -(91946)</t>
  </si>
  <si>
    <t>06.01.403.13 - (91951)</t>
  </si>
  <si>
    <t>06.01.404.5  -(91946)</t>
  </si>
  <si>
    <t>06.01.404.6  -(91946)</t>
  </si>
  <si>
    <t xml:space="preserve">04.01.730.8 - (84043) </t>
  </si>
  <si>
    <t xml:space="preserve">04.01.730.3 - (92394) </t>
  </si>
  <si>
    <t>04.01.310.5 - (74139/002 + 00003099)</t>
  </si>
  <si>
    <t>SERVIÇOS DE RESPONSABILIDADE DA PREFEITURA MUNICIPAL DE JACIARA - MT</t>
  </si>
  <si>
    <t>MURO</t>
  </si>
  <si>
    <t>MOVIMENTO DO SOLO</t>
  </si>
  <si>
    <t>ESCAVACAO MANUAL CAMPO ABERTO EM SOLO EXCETO ROCHA ATE 2,00M PROFUNDIDADE</t>
  </si>
  <si>
    <t>73964/006</t>
  </si>
  <si>
    <t>REATERRO DE VALA COM COMPACTAÇÃO MANUAL</t>
  </si>
  <si>
    <t>APILOAMENTO COM MACO DE 30KG</t>
  </si>
  <si>
    <t>ARMAÇÃO DE FUNDAÇÕES E ESTRUTURAS DE CONCRETO ARMADO, EXCETO VIGAS, PILARES E LAJES (DE EDIFÍCIOS DE MÚLTIPLOS PAVIMENTOS, EDIFICAÇÃO TÉRREA OU SOBRADO), UTILIZANDO AÇO CA-50 DE 8.0 MM - MONTAGEM. AF_12/2015</t>
  </si>
  <si>
    <t>73972/002</t>
  </si>
  <si>
    <t>CONCRETO FCK=20MPA, VIRADO EM BETONEIRA, SEM LANCAMENTO</t>
  </si>
  <si>
    <t>LANÇAMENTO COM USO DE BALDES, ADENSAMENTO E ACABAMENTO DE CONCRETO EM ESTRUTURAS. AF_12/2015</t>
  </si>
  <si>
    <t xml:space="preserve">SAPATAS </t>
  </si>
  <si>
    <t xml:space="preserve">VIGA BALDRAME </t>
  </si>
  <si>
    <t>ARMAÇÃO DE FUNDAÇÕES E ESTRUTURAS DE CONCRETO ARMADO, EXCETO VIGAS, PILARES E LAJES (DE EDIFÍCIOS DE MÚLTIPLOS PAVIMENTOS, EDIFICAÇÃO TÉRREA OU SOBRADO), UTILIZANDO AÇO CA-50 DE 10.0 MM - MONTAGEM. AF_12/2015</t>
  </si>
  <si>
    <t>ARMAÇÃO DE FUNDAÇÕES E ESTRUTURAS DE CONCRETO ARMADO, EXCETO VIGAS, PILARES E LAJES (DE EDIFÍCIOS DE MÚLTIPLOS PAVIMENTOS, EDIFICAÇÃO TÉRREA OU SOBRADO), UTILIZANDO AÇO CA-60 DE 5.0 MM - MONTAGEM. AF_12/2015</t>
  </si>
  <si>
    <t>ALVENARIA DE BLOCOS DE CONCRETO ESTRUTURAL 14X19X29 CM, (ESPESSURA 14 CM), FBK = 4,5 MPA, PARA PAREDES COM ÁREA LÍQUIDA MENOR QUE 6M², COM VÃOS, UTILIZANDO COLHER DE PEDREIRO. AF_12/2014</t>
  </si>
  <si>
    <t>VIGAS INTERMEDIÁRIAS</t>
  </si>
  <si>
    <t>VIGAS DE TRAVAMENTO</t>
  </si>
  <si>
    <t>FORMA TABUA PARA CONCRETO EM FUNDACAO, C/ REAPROVEITAMENTO 2X.</t>
  </si>
  <si>
    <t>VIGA DE RESPALDO</t>
  </si>
  <si>
    <t>COLUNAS</t>
  </si>
  <si>
    <t>ALVENARIA</t>
  </si>
  <si>
    <t>GRADE/PORTÃO</t>
  </si>
  <si>
    <t>COMPOSIÇÃO</t>
  </si>
  <si>
    <t>GRADE EM TUBO D=2" ESPAÇADOS A CADA 15 CM FORMADO QUADROS DE 2,00 X 1,80 M, INCLUSIVE PORTÕES</t>
  </si>
  <si>
    <t>74145/001</t>
  </si>
  <si>
    <t>PINTURA ESMALTE FOSCO, DUAS DEMAOS, SOBRE SUPERFICIE METALICA, INCLUSO UMA DEMAO DE FUNDO ANTICORROSIVO. UTILIZACAO DE REVOLVER ( AR-COMPRIMIDO).</t>
  </si>
  <si>
    <t>79500/002</t>
  </si>
  <si>
    <t>PINTURA ACRILICA EM PISO CIMENTADO, TRES DEMAOS</t>
  </si>
  <si>
    <t>06.01.403.2 -(91952)</t>
  </si>
  <si>
    <t>06.01.403.3 - (91959)</t>
  </si>
  <si>
    <t>06.01.403.4 - (91967)</t>
  </si>
  <si>
    <t>06.01.403.5 - (91955)</t>
  </si>
  <si>
    <t>06.01.403.6 - (91960)</t>
  </si>
  <si>
    <t>06.01.403.7 - (91968)</t>
  </si>
  <si>
    <t>06.01.404.3 - (72339)</t>
  </si>
  <si>
    <t>04.01.310.3 - (90849 + 90828 + 91306)</t>
  </si>
  <si>
    <t>04.01.310.4 - (90849 + 90828 + 91306)</t>
  </si>
  <si>
    <t>04.01.310.7 - (90847 +  90800 + 90831)</t>
  </si>
  <si>
    <t>04.01.310.8 - (90849 + 90828 + 91306)</t>
  </si>
  <si>
    <t>04.01.310.9 - (91334 + 90828 + 91306)</t>
  </si>
  <si>
    <t xml:space="preserve">04.01.320.7 </t>
  </si>
  <si>
    <t xml:space="preserve">04.01.320.8  </t>
  </si>
  <si>
    <t xml:space="preserve">04.01.400.1 </t>
  </si>
  <si>
    <t>SALDO DO CONTRATO:039/2013</t>
  </si>
  <si>
    <t>DATA:</t>
  </si>
  <si>
    <t>PREFEITURA MUNICIPAL DE JACIARA - MT</t>
  </si>
  <si>
    <t>OBRA:</t>
  </si>
  <si>
    <t>LOCAL: RUA I ESQUINA COM RUA 9 -BAIRRO-ZÉ ARAÇA</t>
  </si>
  <si>
    <t>CIDADE    : JACIARA - M.T.</t>
  </si>
  <si>
    <t>Item</t>
  </si>
  <si>
    <t>(%)</t>
  </si>
  <si>
    <t>Valor(R$)</t>
  </si>
  <si>
    <t>1º MÊS</t>
  </si>
  <si>
    <t>2º MÊS</t>
  </si>
  <si>
    <t>3º MÊS</t>
  </si>
  <si>
    <t>4º MÊS</t>
  </si>
  <si>
    <t>5º MÊS</t>
  </si>
  <si>
    <t>6º MÊS</t>
  </si>
  <si>
    <t>7º MÊS</t>
  </si>
  <si>
    <t>8º MÊS</t>
  </si>
  <si>
    <t>TOTAL</t>
  </si>
  <si>
    <t>01</t>
  </si>
  <si>
    <t>02</t>
  </si>
  <si>
    <t>03</t>
  </si>
  <si>
    <t>04</t>
  </si>
  <si>
    <t>05</t>
  </si>
  <si>
    <t xml:space="preserve">ESQUADRIAS </t>
  </si>
  <si>
    <t>06</t>
  </si>
  <si>
    <t>VIDROS</t>
  </si>
  <si>
    <t>11</t>
  </si>
  <si>
    <t>SOLEIRA, RODAPÉS E PEITORIS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</si>
  <si>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</si>
  <si>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</si>
  <si>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</si>
  <si>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</si>
  <si>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</si>
  <si>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</si>
  <si>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</si>
  <si>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</si>
  <si>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</si>
  <si>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ACUMULADO</t>
  </si>
  <si>
    <t>Serviços</t>
  </si>
  <si>
    <t>07</t>
  </si>
  <si>
    <t>08</t>
  </si>
  <si>
    <t>09</t>
  </si>
  <si>
    <t>10</t>
  </si>
  <si>
    <t>INSTALAÇÕES DE REDE ESTUTURADA</t>
  </si>
  <si>
    <t>INSTALAÇAÕES DE COMBATE E PREVENÇÃO DE INCÊNDIOS</t>
  </si>
  <si>
    <t>ELETROCALHAS, PERFILADOS E ACESSÓRIOS</t>
  </si>
  <si>
    <t>TESTE DE DESEMPENHO DOS PONTOS LÓGICOS (VOZ E DADOS)</t>
  </si>
  <si>
    <t>21</t>
  </si>
  <si>
    <t>22</t>
  </si>
  <si>
    <t>23</t>
  </si>
  <si>
    <t>24</t>
  </si>
  <si>
    <t>Saldo do Contrato: 039/2013</t>
  </si>
  <si>
    <t>DATA: 28 de Março/2016</t>
  </si>
  <si>
    <t>Escola Infantil - Programa PROINFÂNCIA - Nova Licitação</t>
  </si>
  <si>
    <t xml:space="preserve">CRONOGRAMA </t>
  </si>
  <si>
    <t>SETOR DE ENGENHARIA</t>
  </si>
  <si>
    <t>COMPOSIÇÃO DO BDI</t>
  </si>
  <si>
    <t>DESCRIÇÕES DAS DESPESAS</t>
  </si>
  <si>
    <t>%</t>
  </si>
  <si>
    <t>Grupo A - Despesas Indiretas  - DI</t>
  </si>
  <si>
    <t>Seguro + Garantia</t>
  </si>
  <si>
    <t>Riscos ( R )</t>
  </si>
  <si>
    <t>Administração Central ( AC )</t>
  </si>
  <si>
    <t>Grupo B -  Benefício</t>
  </si>
  <si>
    <t>Lucro Bruto</t>
  </si>
  <si>
    <t>Grupo C - Despesas Financeiras</t>
  </si>
  <si>
    <t>Grupo D -  Impostos</t>
  </si>
  <si>
    <t>COFINS</t>
  </si>
  <si>
    <t>PIS</t>
  </si>
  <si>
    <t>ISS</t>
  </si>
  <si>
    <t>CPRB</t>
  </si>
  <si>
    <t xml:space="preserve">TOTAL BDI (%) = &gt;  </t>
  </si>
  <si>
    <t>BDI</t>
  </si>
  <si>
    <t>={[((1+A)*(1+B)*(1+C))/(1-D)])-1}*100</t>
  </si>
  <si>
    <t/>
  </si>
  <si>
    <t>Data: 28/03/2016</t>
  </si>
  <si>
    <t>FONTE: Boletim  SINAPI -  JANEIRO/2016  - C/ DESONERAÇÃO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</si>
</sst>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#,##0.00;[Red]#,##0.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  <numFmt numFmtId="193" formatCode="_(* #,##0.000000000_);_(* \(#,##0.000000000\);_(* &quot;-&quot;??_);_(@_)"/>
    <numFmt numFmtId="194" formatCode="_(* #,##0.0000000000_);_(* \(#,##0.0000000000\);_(* &quot;-&quot;??_);_(@_)"/>
    <numFmt numFmtId="195" formatCode="&quot;R$ &quot;#,##0.00;[Red]&quot;R$ &quot;#,##0.00"/>
    <numFmt numFmtId="196" formatCode="00000"/>
    <numFmt numFmtId="197" formatCode="#,##0.000;[Red]#,##0.000"/>
    <numFmt numFmtId="198" formatCode="&quot;R$ &quot;#,##0.00"/>
    <numFmt numFmtId="199" formatCode="0.0"/>
    <numFmt numFmtId="200" formatCode="0.000"/>
    <numFmt numFmtId="201" formatCode="#,##0.0;[Red]#,##0.0"/>
    <numFmt numFmtId="202" formatCode="0.0000"/>
    <numFmt numFmtId="203" formatCode="000&quot;.&quot;000&quot;,&quot;00"/>
    <numFmt numFmtId="204" formatCode="_-* #,##0.00000_-;\-* #,##0.00000_-;_-* &quot;-&quot;?????_-;_-@_-"/>
    <numFmt numFmtId="205" formatCode="#,##0.00_ ;\-#,##0.00\ "/>
    <numFmt numFmtId="206" formatCode="_ * #,##0.00_ ;_ * \-#,##0.00_ ;_ * &quot;-&quot;??_ ;_ @_ "/>
    <numFmt numFmtId="207" formatCode="&quot;Ativado&quot;;&quot;Ativado&quot;;&quot;Desativado&quot;"/>
  </numFmts>
  <fonts count="71">
    <font>
      <sz val="10"/>
      <name val="Arial"/>
      <family val="0"/>
    </font>
    <font>
      <b/>
      <sz val="14"/>
      <color indexed="56"/>
      <name val="Times New Roman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 Antiqua"/>
      <family val="1"/>
    </font>
    <font>
      <sz val="14"/>
      <name val="Arial"/>
      <family val="2"/>
    </font>
    <font>
      <b/>
      <sz val="14"/>
      <name val="Arial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Book Antiqua"/>
      <family val="1"/>
    </font>
    <font>
      <sz val="24"/>
      <name val="Arial"/>
      <family val="2"/>
    </font>
    <font>
      <sz val="2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56"/>
      <name val="Times New Roman"/>
      <family val="1"/>
    </font>
    <font>
      <b/>
      <sz val="14"/>
      <color indexed="56"/>
      <name val="Book Antiqua"/>
      <family val="1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sz val="12"/>
      <color rgb="FF333333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wrapText="1"/>
    </xf>
    <xf numFmtId="184" fontId="4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wrapText="1"/>
    </xf>
    <xf numFmtId="184" fontId="9" fillId="0" borderId="10" xfId="0" applyNumberFormat="1" applyFont="1" applyFill="1" applyBorder="1" applyAlignment="1">
      <alignment horizontal="right" wrapText="1"/>
    </xf>
    <xf numFmtId="184" fontId="10" fillId="0" borderId="10" xfId="0" applyNumberFormat="1" applyFont="1" applyFill="1" applyBorder="1" applyAlignment="1">
      <alignment wrapText="1"/>
    </xf>
    <xf numFmtId="184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vertical="justify"/>
    </xf>
    <xf numFmtId="0" fontId="67" fillId="0" borderId="10" xfId="0" applyFont="1" applyFill="1" applyBorder="1" applyAlignment="1">
      <alignment vertical="justify"/>
    </xf>
    <xf numFmtId="189" fontId="8" fillId="0" borderId="10" xfId="63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8" fillId="0" borderId="10" xfId="0" applyFont="1" applyFill="1" applyBorder="1" applyAlignment="1">
      <alignment vertical="justify"/>
    </xf>
    <xf numFmtId="184" fontId="10" fillId="33" borderId="10" xfId="0" applyNumberFormat="1" applyFont="1" applyFill="1" applyBorder="1" applyAlignment="1">
      <alignment horizontal="right" wrapText="1"/>
    </xf>
    <xf numFmtId="0" fontId="67" fillId="33" borderId="10" xfId="0" applyFont="1" applyFill="1" applyBorder="1" applyAlignment="1">
      <alignment vertical="justify"/>
    </xf>
    <xf numFmtId="0" fontId="66" fillId="33" borderId="10" xfId="0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2" xfId="0" applyFont="1" applyFill="1" applyBorder="1" applyAlignment="1">
      <alignment horizontal="center" wrapText="1"/>
    </xf>
    <xf numFmtId="49" fontId="66" fillId="0" borderId="11" xfId="0" applyNumberFormat="1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left" vertical="top" wrapText="1"/>
    </xf>
    <xf numFmtId="195" fontId="10" fillId="34" borderId="10" xfId="0" applyNumberFormat="1" applyFont="1" applyFill="1" applyBorder="1" applyAlignment="1">
      <alignment horizontal="right" wrapText="1"/>
    </xf>
    <xf numFmtId="4" fontId="66" fillId="0" borderId="10" xfId="6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9" fontId="66" fillId="33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196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0" xfId="0" applyFill="1" applyBorder="1" applyAlignment="1">
      <alignment/>
    </xf>
    <xf numFmtId="184" fontId="9" fillId="0" borderId="10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66" fillId="0" borderId="11" xfId="0" applyFont="1" applyFill="1" applyBorder="1" applyAlignment="1">
      <alignment horizontal="center" wrapText="1"/>
    </xf>
    <xf numFmtId="184" fontId="9" fillId="0" borderId="10" xfId="0" applyNumberFormat="1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right" wrapText="1"/>
    </xf>
    <xf numFmtId="0" fontId="67" fillId="33" borderId="10" xfId="0" applyFont="1" applyFill="1" applyBorder="1" applyAlignment="1">
      <alignment horizontal="center" vertical="justify"/>
    </xf>
    <xf numFmtId="0" fontId="69" fillId="0" borderId="0" xfId="0" applyFont="1" applyAlignment="1">
      <alignment wrapText="1"/>
    </xf>
    <xf numFmtId="0" fontId="70" fillId="0" borderId="10" xfId="0" applyFont="1" applyFill="1" applyBorder="1" applyAlignment="1">
      <alignment vertical="justify"/>
    </xf>
    <xf numFmtId="0" fontId="66" fillId="0" borderId="1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95" fontId="17" fillId="0" borderId="0" xfId="0" applyNumberFormat="1" applyFont="1" applyAlignment="1">
      <alignment/>
    </xf>
    <xf numFmtId="184" fontId="9" fillId="0" borderId="16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9" fontId="10" fillId="0" borderId="12" xfId="0" applyNumberFormat="1" applyFont="1" applyBorder="1" applyAlignment="1">
      <alignment horizontal="center"/>
    </xf>
    <xf numFmtId="0" fontId="8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13" fillId="0" borderId="10" xfId="0" applyFont="1" applyBorder="1" applyAlignment="1">
      <alignment horizontal="center" vertical="top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left" vertical="center" wrapText="1"/>
    </xf>
    <xf numFmtId="49" fontId="18" fillId="0" borderId="20" xfId="0" applyNumberFormat="1" applyFont="1" applyFill="1" applyBorder="1" applyAlignment="1">
      <alignment horizontal="left" vertical="center" wrapText="1"/>
    </xf>
    <xf numFmtId="198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center"/>
    </xf>
    <xf numFmtId="179" fontId="20" fillId="0" borderId="0" xfId="63" applyFont="1" applyAlignment="1">
      <alignment/>
    </xf>
    <xf numFmtId="0" fontId="2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 wrapText="1"/>
    </xf>
    <xf numFmtId="10" fontId="18" fillId="0" borderId="10" xfId="0" applyNumberFormat="1" applyFont="1" applyFill="1" applyBorder="1" applyAlignment="1">
      <alignment horizontal="center"/>
    </xf>
    <xf numFmtId="179" fontId="18" fillId="0" borderId="10" xfId="63" applyFont="1" applyFill="1" applyBorder="1" applyAlignment="1">
      <alignment horizontal="center"/>
    </xf>
    <xf numFmtId="198" fontId="18" fillId="0" borderId="10" xfId="0" applyNumberFormat="1" applyFont="1" applyFill="1" applyBorder="1" applyAlignment="1">
      <alignment horizontal="center"/>
    </xf>
    <xf numFmtId="10" fontId="19" fillId="0" borderId="16" xfId="52" applyNumberFormat="1" applyFont="1" applyFill="1" applyBorder="1" applyAlignment="1">
      <alignment horizontal="center"/>
    </xf>
    <xf numFmtId="10" fontId="19" fillId="0" borderId="21" xfId="52" applyNumberFormat="1" applyFont="1" applyFill="1" applyBorder="1" applyAlignment="1">
      <alignment horizontal="center"/>
    </xf>
    <xf numFmtId="179" fontId="18" fillId="0" borderId="10" xfId="63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0" fontId="13" fillId="0" borderId="10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/>
    </xf>
    <xf numFmtId="2" fontId="23" fillId="36" borderId="22" xfId="0" applyNumberFormat="1" applyFont="1" applyFill="1" applyBorder="1" applyAlignment="1">
      <alignment horizontal="center" vertical="top" wrapText="1"/>
    </xf>
    <xf numFmtId="2" fontId="23" fillId="36" borderId="23" xfId="0" applyNumberFormat="1" applyFont="1" applyFill="1" applyBorder="1" applyAlignment="1">
      <alignment horizontal="center" vertical="top" wrapText="1"/>
    </xf>
    <xf numFmtId="0" fontId="0" fillId="0" borderId="0" xfId="0" applyFont="1" applyAlignment="1" quotePrefix="1">
      <alignment/>
    </xf>
    <xf numFmtId="0" fontId="13" fillId="37" borderId="24" xfId="0" applyFont="1" applyFill="1" applyBorder="1" applyAlignment="1">
      <alignment horizontal="right" vertical="center"/>
    </xf>
    <xf numFmtId="4" fontId="13" fillId="37" borderId="25" xfId="0" applyNumberFormat="1" applyFont="1" applyFill="1" applyBorder="1" applyAlignment="1" quotePrefix="1">
      <alignment horizontal="left" vertical="center"/>
    </xf>
    <xf numFmtId="4" fontId="0" fillId="37" borderId="25" xfId="0" applyNumberFormat="1" applyFill="1" applyBorder="1" applyAlignment="1">
      <alignment/>
    </xf>
    <xf numFmtId="0" fontId="0" fillId="37" borderId="26" xfId="0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1" fillId="38" borderId="28" xfId="0" applyFont="1" applyFill="1" applyBorder="1" applyAlignment="1">
      <alignment horizontal="center" vertical="center"/>
    </xf>
    <xf numFmtId="0" fontId="11" fillId="38" borderId="29" xfId="0" applyFont="1" applyFill="1" applyBorder="1" applyAlignment="1">
      <alignment horizontal="center" vertical="center"/>
    </xf>
    <xf numFmtId="0" fontId="11" fillId="38" borderId="3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1" fillId="38" borderId="31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5" fillId="38" borderId="22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horizontal="center" wrapText="1"/>
    </xf>
    <xf numFmtId="0" fontId="15" fillId="38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8" fillId="33" borderId="22" xfId="0" applyFont="1" applyFill="1" applyBorder="1" applyAlignment="1" quotePrefix="1">
      <alignment horizontal="center" vertical="justify"/>
    </xf>
    <xf numFmtId="0" fontId="68" fillId="33" borderId="23" xfId="0" applyFont="1" applyFill="1" applyBorder="1" applyAlignment="1" quotePrefix="1">
      <alignment horizontal="center" vertical="justify"/>
    </xf>
    <xf numFmtId="0" fontId="68" fillId="33" borderId="34" xfId="0" applyFont="1" applyFill="1" applyBorder="1" applyAlignment="1" quotePrefix="1">
      <alignment horizontal="center" vertical="justify"/>
    </xf>
    <xf numFmtId="2" fontId="14" fillId="34" borderId="10" xfId="0" applyNumberFormat="1" applyFont="1" applyFill="1" applyBorder="1" applyAlignment="1">
      <alignment horizontal="left" vertical="top" wrapText="1"/>
    </xf>
    <xf numFmtId="2" fontId="10" fillId="0" borderId="14" xfId="0" applyNumberFormat="1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10" fontId="18" fillId="0" borderId="17" xfId="0" applyNumberFormat="1" applyFont="1" applyFill="1" applyBorder="1" applyAlignment="1">
      <alignment horizontal="center" vertical="center"/>
    </xf>
    <xf numFmtId="10" fontId="18" fillId="0" borderId="20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10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 wrapText="1"/>
    </xf>
    <xf numFmtId="10" fontId="19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10" fontId="19" fillId="0" borderId="10" xfId="52" applyNumberFormat="1" applyFont="1" applyFill="1" applyBorder="1" applyAlignment="1">
      <alignment horizontal="center"/>
    </xf>
    <xf numFmtId="10" fontId="19" fillId="0" borderId="16" xfId="52" applyNumberFormat="1" applyFont="1" applyFill="1" applyBorder="1" applyAlignment="1">
      <alignment horizontal="center"/>
    </xf>
    <xf numFmtId="10" fontId="19" fillId="0" borderId="21" xfId="52" applyNumberFormat="1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10" fontId="19" fillId="0" borderId="16" xfId="0" applyNumberFormat="1" applyFont="1" applyFill="1" applyBorder="1" applyAlignment="1">
      <alignment horizontal="center"/>
    </xf>
    <xf numFmtId="10" fontId="19" fillId="0" borderId="21" xfId="0" applyNumberFormat="1" applyFont="1" applyFill="1" applyBorder="1" applyAlignment="1">
      <alignment horizontal="center"/>
    </xf>
    <xf numFmtId="198" fontId="13" fillId="0" borderId="10" xfId="0" applyNumberFormat="1" applyFont="1" applyFill="1" applyBorder="1" applyAlignment="1">
      <alignment horizontal="center"/>
    </xf>
    <xf numFmtId="10" fontId="18" fillId="0" borderId="16" xfId="0" applyNumberFormat="1" applyFont="1" applyFill="1" applyBorder="1" applyAlignment="1">
      <alignment horizontal="center"/>
    </xf>
    <xf numFmtId="10" fontId="18" fillId="0" borderId="21" xfId="0" applyNumberFormat="1" applyFont="1" applyFill="1" applyBorder="1" applyAlignment="1">
      <alignment horizontal="center"/>
    </xf>
    <xf numFmtId="198" fontId="13" fillId="0" borderId="16" xfId="0" applyNumberFormat="1" applyFont="1" applyFill="1" applyBorder="1" applyAlignment="1">
      <alignment horizontal="center"/>
    </xf>
    <xf numFmtId="198" fontId="13" fillId="0" borderId="21" xfId="0" applyNumberFormat="1" applyFont="1" applyFill="1" applyBorder="1" applyAlignment="1">
      <alignment horizontal="center"/>
    </xf>
    <xf numFmtId="2" fontId="25" fillId="37" borderId="11" xfId="0" applyNumberFormat="1" applyFont="1" applyFill="1" applyBorder="1" applyAlignment="1">
      <alignment horizontal="center" vertical="top" wrapText="1"/>
    </xf>
    <xf numFmtId="2" fontId="25" fillId="37" borderId="10" xfId="0" applyNumberFormat="1" applyFont="1" applyFill="1" applyBorder="1" applyAlignment="1">
      <alignment horizontal="center" vertical="top" wrapText="1"/>
    </xf>
    <xf numFmtId="2" fontId="25" fillId="37" borderId="10" xfId="0" applyNumberFormat="1" applyFont="1" applyFill="1" applyBorder="1" applyAlignment="1">
      <alignment horizontal="center" wrapText="1"/>
    </xf>
    <xf numFmtId="2" fontId="25" fillId="37" borderId="12" xfId="0" applyNumberFormat="1" applyFont="1" applyFill="1" applyBorder="1" applyAlignment="1">
      <alignment horizontal="center" wrapText="1"/>
    </xf>
    <xf numFmtId="2" fontId="24" fillId="36" borderId="11" xfId="0" applyNumberFormat="1" applyFont="1" applyFill="1" applyBorder="1" applyAlignment="1">
      <alignment horizontal="left" vertical="top" wrapText="1"/>
    </xf>
    <xf numFmtId="2" fontId="24" fillId="36" borderId="10" xfId="0" applyNumberFormat="1" applyFont="1" applyFill="1" applyBorder="1" applyAlignment="1">
      <alignment horizontal="left" vertical="top" wrapText="1"/>
    </xf>
    <xf numFmtId="4" fontId="24" fillId="36" borderId="10" xfId="52" applyNumberFormat="1" applyFont="1" applyFill="1" applyBorder="1" applyAlignment="1">
      <alignment horizontal="center" wrapText="1"/>
    </xf>
    <xf numFmtId="4" fontId="24" fillId="36" borderId="12" xfId="52" applyNumberFormat="1" applyFont="1" applyFill="1" applyBorder="1" applyAlignment="1">
      <alignment horizontal="center" wrapText="1"/>
    </xf>
    <xf numFmtId="2" fontId="25" fillId="0" borderId="11" xfId="0" applyNumberFormat="1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left" vertical="top" wrapText="1"/>
    </xf>
    <xf numFmtId="2" fontId="25" fillId="0" borderId="10" xfId="0" applyNumberFormat="1" applyFont="1" applyFill="1" applyBorder="1" applyAlignment="1">
      <alignment horizontal="center" wrapText="1"/>
    </xf>
    <xf numFmtId="2" fontId="25" fillId="0" borderId="12" xfId="0" applyNumberFormat="1" applyFont="1" applyFill="1" applyBorder="1" applyAlignment="1">
      <alignment horizontal="center" wrapText="1"/>
    </xf>
    <xf numFmtId="2" fontId="25" fillId="0" borderId="22" xfId="0" applyNumberFormat="1" applyFont="1" applyFill="1" applyBorder="1" applyAlignment="1">
      <alignment horizontal="left" vertical="top" wrapText="1"/>
    </xf>
    <xf numFmtId="2" fontId="25" fillId="0" borderId="21" xfId="0" applyNumberFormat="1" applyFont="1" applyFill="1" applyBorder="1" applyAlignment="1">
      <alignment horizontal="left" vertical="top" wrapText="1"/>
    </xf>
    <xf numFmtId="2" fontId="25" fillId="0" borderId="16" xfId="0" applyNumberFormat="1" applyFont="1" applyFill="1" applyBorder="1" applyAlignment="1">
      <alignment horizontal="center" wrapText="1"/>
    </xf>
    <xf numFmtId="2" fontId="25" fillId="0" borderId="23" xfId="0" applyNumberFormat="1" applyFont="1" applyFill="1" applyBorder="1" applyAlignment="1">
      <alignment horizontal="center" wrapText="1"/>
    </xf>
    <xf numFmtId="2" fontId="25" fillId="0" borderId="34" xfId="0" applyNumberFormat="1" applyFont="1" applyFill="1" applyBorder="1" applyAlignment="1">
      <alignment horizontal="center" wrapText="1"/>
    </xf>
    <xf numFmtId="2" fontId="25" fillId="37" borderId="16" xfId="0" applyNumberFormat="1" applyFont="1" applyFill="1" applyBorder="1" applyAlignment="1">
      <alignment horizontal="center" wrapText="1"/>
    </xf>
    <xf numFmtId="2" fontId="25" fillId="37" borderId="23" xfId="0" applyNumberFormat="1" applyFont="1" applyFill="1" applyBorder="1" applyAlignment="1">
      <alignment horizontal="center" wrapText="1"/>
    </xf>
    <xf numFmtId="2" fontId="25" fillId="37" borderId="34" xfId="0" applyNumberFormat="1" applyFont="1" applyFill="1" applyBorder="1" applyAlignment="1">
      <alignment horizontal="center" wrapText="1"/>
    </xf>
    <xf numFmtId="2" fontId="24" fillId="36" borderId="10" xfId="0" applyNumberFormat="1" applyFont="1" applyFill="1" applyBorder="1" applyAlignment="1">
      <alignment horizontal="center" wrapText="1"/>
    </xf>
    <xf numFmtId="2" fontId="24" fillId="36" borderId="12" xfId="0" applyNumberFormat="1" applyFont="1" applyFill="1" applyBorder="1" applyAlignment="1">
      <alignment horizontal="center" wrapText="1"/>
    </xf>
    <xf numFmtId="2" fontId="24" fillId="0" borderId="2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23" fillId="36" borderId="11" xfId="0" applyNumberFormat="1" applyFont="1" applyFill="1" applyBorder="1" applyAlignment="1">
      <alignment horizontal="center" vertical="top" wrapText="1"/>
    </xf>
    <xf numFmtId="2" fontId="23" fillId="36" borderId="10" xfId="0" applyNumberFormat="1" applyFont="1" applyFill="1" applyBorder="1" applyAlignment="1">
      <alignment horizontal="center" vertical="top" wrapText="1"/>
    </xf>
    <xf numFmtId="2" fontId="23" fillId="36" borderId="12" xfId="0" applyNumberFormat="1" applyFont="1" applyFill="1" applyBorder="1" applyAlignment="1">
      <alignment horizontal="center" vertical="top" wrapText="1"/>
    </xf>
    <xf numFmtId="2" fontId="23" fillId="36" borderId="23" xfId="0" applyNumberFormat="1" applyFont="1" applyFill="1" applyBorder="1" applyAlignment="1">
      <alignment horizontal="center" vertical="top" wrapText="1"/>
    </xf>
    <xf numFmtId="2" fontId="23" fillId="36" borderId="34" xfId="0" applyNumberFormat="1" applyFont="1" applyFill="1" applyBorder="1" applyAlignment="1">
      <alignment horizontal="center" vertical="top" wrapText="1"/>
    </xf>
    <xf numFmtId="2" fontId="24" fillId="0" borderId="11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Fill="1" applyBorder="1" applyAlignment="1">
      <alignment horizontal="center" wrapText="1"/>
    </xf>
    <xf numFmtId="2" fontId="24" fillId="0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wrapText="1"/>
    </xf>
    <xf numFmtId="0" fontId="26" fillId="0" borderId="21" xfId="0" applyFont="1" applyFill="1" applyBorder="1" applyAlignment="1">
      <alignment horizontal="left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rcafascio.com/banco/sinapi/composicoes/56c78e056661621331202300?estado=MT" TargetMode="External" /><Relationship Id="rId2" Type="http://schemas.openxmlformats.org/officeDocument/2006/relationships/hyperlink" Target="http://orcafascio.com/banco/sinapi/composicoes/56c78e036661621331151c00?estado=MT" TargetMode="External" /><Relationship Id="rId3" Type="http://schemas.openxmlformats.org/officeDocument/2006/relationships/hyperlink" Target="http://orcafascio.com/banco/sinapi/composicoes/56c78e036661621331151c00?estado=MT" TargetMode="External" /><Relationship Id="rId4" Type="http://schemas.openxmlformats.org/officeDocument/2006/relationships/hyperlink" Target="http://orcafascio.com/banco/sinapi/composicoes/56c78e036661621331151c00?estado=MT" TargetMode="External" /><Relationship Id="rId5" Type="http://schemas.openxmlformats.org/officeDocument/2006/relationships/hyperlink" Target="http://orcafascio.com/banco/sinapi/composicoes/56c78e036661621331151c00?estado=MT" TargetMode="External" /><Relationship Id="rId6" Type="http://schemas.openxmlformats.org/officeDocument/2006/relationships/hyperlink" Target="http://orcafascio.com/banco/sinapi/composicoes/56c78e036661621331151c00?estado=MT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22"/>
  <sheetViews>
    <sheetView view="pageBreakPreview" zoomScale="62" zoomScaleNormal="49" zoomScaleSheetLayoutView="62" zoomScalePageLayoutView="0" workbookViewId="0" topLeftCell="A511">
      <selection activeCell="A24" sqref="A24"/>
    </sheetView>
  </sheetViews>
  <sheetFormatPr defaultColWidth="9.140625" defaultRowHeight="12.75"/>
  <cols>
    <col min="1" max="1" width="47.7109375" style="0" bestFit="1" customWidth="1"/>
    <col min="2" max="2" width="102.28125" style="0" bestFit="1" customWidth="1"/>
    <col min="4" max="4" width="17.7109375" style="0" bestFit="1" customWidth="1"/>
    <col min="5" max="5" width="24.28125" style="0" bestFit="1" customWidth="1"/>
    <col min="6" max="6" width="20.421875" style="0" bestFit="1" customWidth="1"/>
    <col min="8" max="8" width="12.28125" style="0" customWidth="1"/>
  </cols>
  <sheetData>
    <row r="1" spans="1:4" ht="19.5" thickBot="1">
      <c r="A1" s="118"/>
      <c r="B1" s="118"/>
      <c r="C1" s="118"/>
      <c r="D1" s="34"/>
    </row>
    <row r="2" spans="1:6" ht="12.75" customHeight="1">
      <c r="A2" s="119" t="s">
        <v>2</v>
      </c>
      <c r="B2" s="120"/>
      <c r="C2" s="120"/>
      <c r="D2" s="120"/>
      <c r="E2" s="120"/>
      <c r="F2" s="121"/>
    </row>
    <row r="3" spans="1:6" ht="12.75" customHeight="1">
      <c r="A3" s="122"/>
      <c r="B3" s="123"/>
      <c r="C3" s="123"/>
      <c r="D3" s="123"/>
      <c r="E3" s="123"/>
      <c r="F3" s="124"/>
    </row>
    <row r="4" spans="1:6" ht="12.75" customHeight="1">
      <c r="A4" s="122"/>
      <c r="B4" s="123"/>
      <c r="C4" s="123"/>
      <c r="D4" s="123"/>
      <c r="E4" s="123"/>
      <c r="F4" s="124"/>
    </row>
    <row r="5" spans="1:6" ht="12.75" customHeight="1">
      <c r="A5" s="122"/>
      <c r="B5" s="123"/>
      <c r="C5" s="123"/>
      <c r="D5" s="123"/>
      <c r="E5" s="123"/>
      <c r="F5" s="124"/>
    </row>
    <row r="6" spans="1:6" ht="12.75" customHeight="1">
      <c r="A6" s="122"/>
      <c r="B6" s="123"/>
      <c r="C6" s="123"/>
      <c r="D6" s="123"/>
      <c r="E6" s="123"/>
      <c r="F6" s="124"/>
    </row>
    <row r="7" spans="1:6" ht="12.75" customHeight="1">
      <c r="A7" s="125"/>
      <c r="B7" s="126"/>
      <c r="C7" s="126"/>
      <c r="D7" s="126"/>
      <c r="E7" s="126"/>
      <c r="F7" s="127"/>
    </row>
    <row r="8" spans="1:6" ht="18.75" customHeight="1">
      <c r="A8" s="128" t="s">
        <v>758</v>
      </c>
      <c r="B8" s="129"/>
      <c r="C8" s="129"/>
      <c r="D8" s="129"/>
      <c r="E8" s="129"/>
      <c r="F8" s="130"/>
    </row>
    <row r="9" spans="1:6" ht="12.75" customHeight="1">
      <c r="A9" s="131" t="s">
        <v>12</v>
      </c>
      <c r="B9" s="132"/>
      <c r="C9" s="132"/>
      <c r="D9" s="132"/>
      <c r="E9" s="132"/>
      <c r="F9" s="133"/>
    </row>
    <row r="10" spans="1:6" ht="12.75" customHeight="1">
      <c r="A10" s="134"/>
      <c r="B10" s="135"/>
      <c r="C10" s="135"/>
      <c r="D10" s="135"/>
      <c r="E10" s="135"/>
      <c r="F10" s="136"/>
    </row>
    <row r="11" spans="1:6" ht="3" customHeight="1">
      <c r="A11" s="137"/>
      <c r="B11" s="138"/>
      <c r="C11" s="138"/>
      <c r="D11" s="138"/>
      <c r="E11" s="138"/>
      <c r="F11" s="139"/>
    </row>
    <row r="12" spans="1:6" ht="18.75">
      <c r="A12" s="140" t="s">
        <v>13</v>
      </c>
      <c r="B12" s="141"/>
      <c r="C12" s="141"/>
      <c r="D12" s="39"/>
      <c r="E12" s="68" t="s">
        <v>757</v>
      </c>
      <c r="F12" s="69">
        <v>0.25</v>
      </c>
    </row>
    <row r="13" spans="1:6" ht="37.5" customHeight="1">
      <c r="A13" s="157" t="s">
        <v>754</v>
      </c>
      <c r="B13" s="158"/>
      <c r="C13" s="65"/>
      <c r="D13" s="159" t="s">
        <v>866</v>
      </c>
      <c r="E13" s="160"/>
      <c r="F13" s="41"/>
    </row>
    <row r="14" spans="1:6" ht="18.75">
      <c r="A14" s="140" t="s">
        <v>755</v>
      </c>
      <c r="B14" s="142"/>
      <c r="C14" s="142"/>
      <c r="D14" s="71"/>
      <c r="E14" s="72"/>
      <c r="F14" s="41"/>
    </row>
    <row r="15" spans="1:6" ht="29.25" customHeight="1">
      <c r="A15" s="161" t="s">
        <v>942</v>
      </c>
      <c r="B15" s="162"/>
      <c r="C15" s="115"/>
      <c r="D15" s="116" t="s">
        <v>867</v>
      </c>
      <c r="E15" s="117">
        <v>42457</v>
      </c>
      <c r="F15" s="41"/>
    </row>
    <row r="16" spans="1:6" ht="15" customHeight="1">
      <c r="A16" s="148" t="s">
        <v>14</v>
      </c>
      <c r="B16" s="149"/>
      <c r="C16" s="149"/>
      <c r="D16" s="149"/>
      <c r="E16" s="149"/>
      <c r="F16" s="150"/>
    </row>
    <row r="17" spans="1:6" ht="12.75" customHeight="1">
      <c r="A17" s="151"/>
      <c r="B17" s="152"/>
      <c r="C17" s="152"/>
      <c r="D17" s="152"/>
      <c r="E17" s="152"/>
      <c r="F17" s="153"/>
    </row>
    <row r="18" spans="1:6" ht="0.75" customHeight="1">
      <c r="A18" s="154"/>
      <c r="B18" s="155"/>
      <c r="C18" s="155"/>
      <c r="D18" s="155"/>
      <c r="E18" s="155"/>
      <c r="F18" s="156"/>
    </row>
    <row r="19" spans="1:6" ht="16.5">
      <c r="A19" s="12" t="s">
        <v>9</v>
      </c>
      <c r="B19" s="13" t="s">
        <v>0</v>
      </c>
      <c r="C19" s="70" t="s">
        <v>1</v>
      </c>
      <c r="D19" s="21" t="s">
        <v>759</v>
      </c>
      <c r="E19" s="21" t="s">
        <v>760</v>
      </c>
      <c r="F19" s="29" t="s">
        <v>3</v>
      </c>
    </row>
    <row r="20" spans="1:6" ht="23.25">
      <c r="A20" s="43" t="s">
        <v>23</v>
      </c>
      <c r="B20" s="25" t="s">
        <v>15</v>
      </c>
      <c r="C20" s="26"/>
      <c r="D20" s="27"/>
      <c r="E20" s="27"/>
      <c r="F20" s="27">
        <f>SUM(F21:F26)+0.01</f>
        <v>38472.439000000006</v>
      </c>
    </row>
    <row r="21" spans="1:6" ht="23.25">
      <c r="A21" s="30" t="s">
        <v>24</v>
      </c>
      <c r="B21" s="20" t="s">
        <v>16</v>
      </c>
      <c r="C21" s="18"/>
      <c r="D21" s="6"/>
      <c r="E21" s="38"/>
      <c r="F21" s="41"/>
    </row>
    <row r="22" spans="1:6" ht="23.25">
      <c r="A22" s="37" t="s">
        <v>25</v>
      </c>
      <c r="B22" s="20" t="s">
        <v>17</v>
      </c>
      <c r="C22" s="18"/>
      <c r="D22" s="6"/>
      <c r="E22" s="38"/>
      <c r="F22" s="41"/>
    </row>
    <row r="23" spans="1:6" ht="23.25">
      <c r="A23" s="37" t="s">
        <v>26</v>
      </c>
      <c r="B23" s="20" t="s">
        <v>18</v>
      </c>
      <c r="C23" s="18"/>
      <c r="D23" s="6"/>
      <c r="E23" s="38"/>
      <c r="F23" s="41"/>
    </row>
    <row r="24" spans="1:6" ht="23.25">
      <c r="A24" s="37" t="s">
        <v>27</v>
      </c>
      <c r="B24" s="19" t="s">
        <v>20</v>
      </c>
      <c r="C24" s="18" t="s">
        <v>4</v>
      </c>
      <c r="D24" s="56">
        <v>15.149999999999999</v>
      </c>
      <c r="E24" s="59">
        <v>132.4375</v>
      </c>
      <c r="F24" s="59">
        <f>_xlfn.IFERROR(D24*E24,"-")</f>
        <v>2006.428125</v>
      </c>
    </row>
    <row r="25" spans="1:6" ht="23.25">
      <c r="A25" s="58" t="s">
        <v>762</v>
      </c>
      <c r="B25" s="19" t="s">
        <v>21</v>
      </c>
      <c r="C25" s="18" t="s">
        <v>4</v>
      </c>
      <c r="D25" s="56">
        <v>45.99</v>
      </c>
      <c r="E25" s="59">
        <v>210.3375</v>
      </c>
      <c r="F25" s="59">
        <f>_xlfn.IFERROR(D25*E25,"-")</f>
        <v>9673.421625</v>
      </c>
    </row>
    <row r="26" spans="1:6" ht="23.25">
      <c r="A26" s="58" t="s">
        <v>763</v>
      </c>
      <c r="B26" s="19" t="s">
        <v>22</v>
      </c>
      <c r="C26" s="18" t="s">
        <v>4</v>
      </c>
      <c r="D26" s="56">
        <v>52.74</v>
      </c>
      <c r="E26" s="59">
        <v>508.01250000000005</v>
      </c>
      <c r="F26" s="59">
        <f>_xlfn.IFERROR(D26*E26,"-")</f>
        <v>26792.579250000003</v>
      </c>
    </row>
    <row r="27" spans="1:6" ht="18">
      <c r="A27" s="44"/>
      <c r="B27" s="1"/>
      <c r="C27" s="2"/>
      <c r="D27" s="6"/>
      <c r="E27" s="38"/>
      <c r="F27" s="41"/>
    </row>
    <row r="28" spans="1:6" ht="23.25">
      <c r="A28" s="35" t="s">
        <v>28</v>
      </c>
      <c r="B28" s="25" t="s">
        <v>6</v>
      </c>
      <c r="C28" s="26"/>
      <c r="D28" s="24"/>
      <c r="E28" s="55"/>
      <c r="F28" s="24">
        <f>SUM(F39,F29)</f>
        <v>44526.877137</v>
      </c>
    </row>
    <row r="29" spans="1:6" ht="23.25">
      <c r="A29" s="37" t="s">
        <v>29</v>
      </c>
      <c r="B29" s="20" t="s">
        <v>30</v>
      </c>
      <c r="C29" s="18"/>
      <c r="D29" s="8"/>
      <c r="E29" s="38"/>
      <c r="F29" s="8">
        <f>SUM(F30:F37)</f>
        <v>36665.425</v>
      </c>
    </row>
    <row r="30" spans="1:6" ht="23.25">
      <c r="A30" s="37" t="s">
        <v>31</v>
      </c>
      <c r="B30" s="20" t="s">
        <v>32</v>
      </c>
      <c r="C30" s="18"/>
      <c r="D30" s="6"/>
      <c r="E30" s="38"/>
      <c r="F30" s="41"/>
    </row>
    <row r="31" spans="1:6" ht="46.5">
      <c r="A31" s="58" t="s">
        <v>858</v>
      </c>
      <c r="B31" s="19" t="s">
        <v>33</v>
      </c>
      <c r="C31" s="18" t="s">
        <v>34</v>
      </c>
      <c r="D31" s="56">
        <v>14</v>
      </c>
      <c r="E31" s="59">
        <v>635.7125</v>
      </c>
      <c r="F31" s="59">
        <f aca="true" t="shared" si="0" ref="F31:F37">_xlfn.IFERROR(D31*E31,"-")</f>
        <v>8899.975</v>
      </c>
    </row>
    <row r="32" spans="1:6" ht="46.5">
      <c r="A32" s="58" t="s">
        <v>859</v>
      </c>
      <c r="B32" s="19" t="s">
        <v>35</v>
      </c>
      <c r="C32" s="18" t="s">
        <v>34</v>
      </c>
      <c r="D32" s="56">
        <v>4</v>
      </c>
      <c r="E32" s="59">
        <v>635.7125</v>
      </c>
      <c r="F32" s="59">
        <f t="shared" si="0"/>
        <v>2542.85</v>
      </c>
    </row>
    <row r="33" spans="1:6" ht="46.5">
      <c r="A33" s="58" t="s">
        <v>821</v>
      </c>
      <c r="B33" s="19" t="s">
        <v>36</v>
      </c>
      <c r="C33" s="18" t="s">
        <v>34</v>
      </c>
      <c r="D33" s="56">
        <v>14</v>
      </c>
      <c r="E33" s="59">
        <v>337.875</v>
      </c>
      <c r="F33" s="59">
        <f t="shared" si="0"/>
        <v>4730.25</v>
      </c>
    </row>
    <row r="34" spans="1:6" ht="30" customHeight="1">
      <c r="A34" s="37" t="s">
        <v>37</v>
      </c>
      <c r="B34" s="19" t="s">
        <v>38</v>
      </c>
      <c r="C34" s="18" t="s">
        <v>34</v>
      </c>
      <c r="D34" s="56">
        <v>6</v>
      </c>
      <c r="E34" s="59">
        <v>112.625</v>
      </c>
      <c r="F34" s="59">
        <f t="shared" si="0"/>
        <v>675.75</v>
      </c>
    </row>
    <row r="35" spans="1:6" ht="46.5">
      <c r="A35" s="58" t="s">
        <v>860</v>
      </c>
      <c r="B35" s="19" t="s">
        <v>39</v>
      </c>
      <c r="C35" s="18" t="s">
        <v>34</v>
      </c>
      <c r="D35" s="56">
        <v>4</v>
      </c>
      <c r="E35" s="59">
        <v>733.1125</v>
      </c>
      <c r="F35" s="59">
        <f t="shared" si="0"/>
        <v>2932.45</v>
      </c>
    </row>
    <row r="36" spans="1:6" ht="46.5">
      <c r="A36" s="58" t="s">
        <v>861</v>
      </c>
      <c r="B36" s="19" t="s">
        <v>40</v>
      </c>
      <c r="C36" s="18" t="s">
        <v>34</v>
      </c>
      <c r="D36" s="56">
        <v>18</v>
      </c>
      <c r="E36" s="59">
        <v>635.7125</v>
      </c>
      <c r="F36" s="59">
        <f t="shared" si="0"/>
        <v>11442.824999999999</v>
      </c>
    </row>
    <row r="37" spans="1:6" ht="46.5">
      <c r="A37" s="58" t="s">
        <v>862</v>
      </c>
      <c r="B37" s="19" t="s">
        <v>41</v>
      </c>
      <c r="C37" s="18" t="s">
        <v>34</v>
      </c>
      <c r="D37" s="56">
        <v>6</v>
      </c>
      <c r="E37" s="59">
        <v>906.8875</v>
      </c>
      <c r="F37" s="59">
        <f t="shared" si="0"/>
        <v>5441.325000000001</v>
      </c>
    </row>
    <row r="38" spans="1:6" ht="18">
      <c r="A38" s="44"/>
      <c r="B38" s="1"/>
      <c r="C38" s="2"/>
      <c r="D38" s="6"/>
      <c r="E38" s="38"/>
      <c r="F38" s="41"/>
    </row>
    <row r="39" spans="1:6" ht="23.25">
      <c r="A39" s="37" t="s">
        <v>42</v>
      </c>
      <c r="B39" s="20" t="s">
        <v>43</v>
      </c>
      <c r="C39" s="18"/>
      <c r="D39" s="7"/>
      <c r="E39" s="38"/>
      <c r="F39" s="7">
        <f>SUM(F40:F49)-0.01</f>
        <v>7861.452136999998</v>
      </c>
    </row>
    <row r="40" spans="1:6" ht="23.25">
      <c r="A40" s="37" t="s">
        <v>44</v>
      </c>
      <c r="B40" s="20" t="s">
        <v>45</v>
      </c>
      <c r="C40" s="18"/>
      <c r="D40" s="6"/>
      <c r="E40" s="38"/>
      <c r="F40" s="41"/>
    </row>
    <row r="41" spans="1:6" ht="27" customHeight="1">
      <c r="A41" s="58" t="s">
        <v>863</v>
      </c>
      <c r="B41" s="19" t="s">
        <v>46</v>
      </c>
      <c r="C41" s="18" t="s">
        <v>34</v>
      </c>
      <c r="D41" s="56">
        <v>4</v>
      </c>
      <c r="E41" s="59">
        <v>92.71422</v>
      </c>
      <c r="F41" s="59">
        <f>_xlfn.IFERROR(D41*E41,"-")</f>
        <v>370.85688</v>
      </c>
    </row>
    <row r="42" spans="1:6" ht="31.5" customHeight="1">
      <c r="A42" s="58" t="s">
        <v>864</v>
      </c>
      <c r="B42" s="19" t="s">
        <v>47</v>
      </c>
      <c r="C42" s="18" t="s">
        <v>34</v>
      </c>
      <c r="D42" s="56">
        <v>2</v>
      </c>
      <c r="E42" s="59">
        <v>199.61477999999997</v>
      </c>
      <c r="F42" s="59">
        <f>_xlfn.IFERROR(D42*E42,"-")</f>
        <v>399.22955999999994</v>
      </c>
    </row>
    <row r="43" spans="1:6" ht="23.25">
      <c r="A43" s="37" t="s">
        <v>48</v>
      </c>
      <c r="B43" s="19" t="s">
        <v>49</v>
      </c>
      <c r="C43" s="18" t="s">
        <v>34</v>
      </c>
      <c r="D43" s="56">
        <v>4</v>
      </c>
      <c r="E43" s="59">
        <v>977.47236</v>
      </c>
      <c r="F43" s="59">
        <f>_xlfn.IFERROR(D43*E43,"-")</f>
        <v>3909.88944</v>
      </c>
    </row>
    <row r="44" spans="1:6" ht="23.25">
      <c r="A44" s="37" t="s">
        <v>50</v>
      </c>
      <c r="B44" s="19" t="s">
        <v>51</v>
      </c>
      <c r="C44" s="18" t="s">
        <v>34</v>
      </c>
      <c r="D44" s="56">
        <v>1</v>
      </c>
      <c r="E44" s="59">
        <v>458.1813599999999</v>
      </c>
      <c r="F44" s="59">
        <f>_xlfn.IFERROR(D44*E44,"-")</f>
        <v>458.1813599999999</v>
      </c>
    </row>
    <row r="45" spans="1:6" ht="23.25">
      <c r="A45" s="37" t="s">
        <v>52</v>
      </c>
      <c r="B45" s="19" t="s">
        <v>53</v>
      </c>
      <c r="C45" s="18" t="s">
        <v>4</v>
      </c>
      <c r="D45" s="56">
        <v>10.26</v>
      </c>
      <c r="E45" s="59">
        <v>39.4632</v>
      </c>
      <c r="F45" s="59">
        <f>_xlfn.IFERROR(D45*E45,"-")</f>
        <v>404.892432</v>
      </c>
    </row>
    <row r="46" spans="1:6" ht="23.25">
      <c r="A46" s="37" t="s">
        <v>54</v>
      </c>
      <c r="B46" s="20" t="s">
        <v>55</v>
      </c>
      <c r="C46" s="18"/>
      <c r="D46" s="6"/>
      <c r="E46" s="38"/>
      <c r="F46" s="41"/>
    </row>
    <row r="47" spans="1:6" ht="23.25">
      <c r="A47" s="37" t="s">
        <v>56</v>
      </c>
      <c r="B47" s="19" t="s">
        <v>57</v>
      </c>
      <c r="C47" s="18" t="s">
        <v>34</v>
      </c>
      <c r="D47" s="56">
        <v>5</v>
      </c>
      <c r="E47" s="59">
        <v>138.98628</v>
      </c>
      <c r="F47" s="59">
        <f>_xlfn.IFERROR(D47*E47,"-")</f>
        <v>694.9313999999999</v>
      </c>
    </row>
    <row r="48" spans="1:6" ht="23.25">
      <c r="A48" s="37" t="s">
        <v>58</v>
      </c>
      <c r="B48" s="19" t="s">
        <v>59</v>
      </c>
      <c r="C48" s="18" t="s">
        <v>34</v>
      </c>
      <c r="D48" s="56">
        <v>1</v>
      </c>
      <c r="E48" s="59">
        <v>194.47776900000002</v>
      </c>
      <c r="F48" s="59">
        <f>_xlfn.IFERROR(D48*E48,"-")</f>
        <v>194.47776900000002</v>
      </c>
    </row>
    <row r="49" spans="1:6" ht="23.25">
      <c r="A49" s="37" t="s">
        <v>60</v>
      </c>
      <c r="B49" s="19" t="s">
        <v>61</v>
      </c>
      <c r="C49" s="18" t="s">
        <v>34</v>
      </c>
      <c r="D49" s="56">
        <v>12.6</v>
      </c>
      <c r="E49" s="59">
        <v>113.41296</v>
      </c>
      <c r="F49" s="59">
        <f>_xlfn.IFERROR(D49*E49,"-")</f>
        <v>1429.0032959999999</v>
      </c>
    </row>
    <row r="50" spans="1:6" ht="18">
      <c r="A50" s="45"/>
      <c r="B50" s="1"/>
      <c r="C50" s="2"/>
      <c r="D50" s="6"/>
      <c r="E50" s="38"/>
      <c r="F50" s="41"/>
    </row>
    <row r="51" spans="1:6" ht="23.25">
      <c r="A51" s="35" t="s">
        <v>62</v>
      </c>
      <c r="B51" s="25" t="s">
        <v>63</v>
      </c>
      <c r="C51" s="26"/>
      <c r="D51" s="24"/>
      <c r="E51" s="55"/>
      <c r="F51" s="24">
        <f>SUM(F52:F53)</f>
        <v>9867.389168</v>
      </c>
    </row>
    <row r="52" spans="1:6" ht="26.25" customHeight="1">
      <c r="A52" s="58" t="s">
        <v>865</v>
      </c>
      <c r="B52" s="19" t="s">
        <v>64</v>
      </c>
      <c r="C52" s="18" t="s">
        <v>4</v>
      </c>
      <c r="D52" s="56">
        <v>6.72</v>
      </c>
      <c r="E52" s="59">
        <v>1069.09065</v>
      </c>
      <c r="F52" s="59">
        <f>_xlfn.IFERROR(D52*E52,"-")</f>
        <v>7184.289168</v>
      </c>
    </row>
    <row r="53" spans="1:6" ht="24.75" customHeight="1">
      <c r="A53" s="58" t="s">
        <v>764</v>
      </c>
      <c r="B53" s="19" t="s">
        <v>65</v>
      </c>
      <c r="C53" s="18" t="s">
        <v>4</v>
      </c>
      <c r="D53" s="56">
        <v>7</v>
      </c>
      <c r="E53" s="59">
        <v>383.29999999999995</v>
      </c>
      <c r="F53" s="59">
        <f>_xlfn.IFERROR(D53*E53,"-")</f>
        <v>2683.0999999999995</v>
      </c>
    </row>
    <row r="54" spans="1:6" ht="18">
      <c r="A54" s="46"/>
      <c r="B54" s="14"/>
      <c r="C54" s="15"/>
      <c r="D54" s="16"/>
      <c r="E54" s="38"/>
      <c r="F54" s="41"/>
    </row>
    <row r="55" spans="1:6" s="22" customFormat="1" ht="23.25">
      <c r="A55" s="35" t="s">
        <v>66</v>
      </c>
      <c r="B55" s="25" t="s">
        <v>5</v>
      </c>
      <c r="C55" s="26"/>
      <c r="D55" s="24"/>
      <c r="E55" s="55"/>
      <c r="F55" s="24">
        <f>SUM(F56:F56)</f>
        <v>2082.41735</v>
      </c>
    </row>
    <row r="56" spans="1:6" s="22" customFormat="1" ht="23.25">
      <c r="A56" s="37" t="s">
        <v>67</v>
      </c>
      <c r="B56" s="19" t="s">
        <v>68</v>
      </c>
      <c r="C56" s="18" t="s">
        <v>4</v>
      </c>
      <c r="D56" s="56">
        <v>65</v>
      </c>
      <c r="E56" s="59">
        <v>32.03719</v>
      </c>
      <c r="F56" s="59">
        <f>_xlfn.IFERROR(D56*E56,"-")</f>
        <v>2082.41735</v>
      </c>
    </row>
    <row r="57" spans="1:6" ht="18">
      <c r="A57" s="44"/>
      <c r="B57" s="1"/>
      <c r="C57" s="2"/>
      <c r="D57" s="6"/>
      <c r="E57" s="38"/>
      <c r="F57" s="41"/>
    </row>
    <row r="58" spans="1:6" ht="23.25">
      <c r="A58" s="35" t="s">
        <v>69</v>
      </c>
      <c r="B58" s="25" t="s">
        <v>70</v>
      </c>
      <c r="C58" s="26"/>
      <c r="D58" s="24"/>
      <c r="E58" s="55"/>
      <c r="F58" s="24">
        <f>SUM(F59,F63)</f>
        <v>22269.402027840002</v>
      </c>
    </row>
    <row r="59" spans="1:6" s="22" customFormat="1" ht="23.25">
      <c r="A59" s="37" t="s">
        <v>71</v>
      </c>
      <c r="B59" s="20" t="s">
        <v>72</v>
      </c>
      <c r="C59" s="18"/>
      <c r="D59" s="8"/>
      <c r="E59" s="40"/>
      <c r="F59" s="8">
        <f>SUM(F60:F62)</f>
        <v>3686.925000000003</v>
      </c>
    </row>
    <row r="60" spans="1:6" s="22" customFormat="1" ht="23.25">
      <c r="A60" s="37" t="s">
        <v>73</v>
      </c>
      <c r="B60" s="20" t="s">
        <v>74</v>
      </c>
      <c r="C60" s="18"/>
      <c r="D60" s="6"/>
      <c r="E60" s="40"/>
      <c r="F60" s="42"/>
    </row>
    <row r="61" spans="1:6" s="22" customFormat="1" ht="27" customHeight="1">
      <c r="A61" s="58" t="s">
        <v>765</v>
      </c>
      <c r="B61" s="19" t="s">
        <v>75</v>
      </c>
      <c r="C61" s="18" t="s">
        <v>4</v>
      </c>
      <c r="D61" s="56">
        <v>95.92000000000007</v>
      </c>
      <c r="E61" s="59">
        <v>38.4375</v>
      </c>
      <c r="F61" s="59">
        <f>_xlfn.IFERROR(D61*E61,"-")</f>
        <v>3686.925000000003</v>
      </c>
    </row>
    <row r="62" spans="1:6" s="22" customFormat="1" ht="45" customHeight="1">
      <c r="A62" s="37" t="s">
        <v>76</v>
      </c>
      <c r="B62" s="19" t="s">
        <v>77</v>
      </c>
      <c r="C62" s="18" t="s">
        <v>4</v>
      </c>
      <c r="D62" s="56">
        <v>95.92000000000007</v>
      </c>
      <c r="E62" s="59" t="s">
        <v>761</v>
      </c>
      <c r="F62" s="59" t="str">
        <f>_xlfn.IFERROR(D62*E62,"-")</f>
        <v>-</v>
      </c>
    </row>
    <row r="63" spans="1:6" s="22" customFormat="1" ht="23.25">
      <c r="A63" s="37" t="s">
        <v>78</v>
      </c>
      <c r="B63" s="20" t="s">
        <v>79</v>
      </c>
      <c r="C63" s="18"/>
      <c r="D63" s="8"/>
      <c r="E63" s="40"/>
      <c r="F63" s="8">
        <f>SUM(F64:F66)</f>
        <v>18582.47702784</v>
      </c>
    </row>
    <row r="64" spans="1:6" s="22" customFormat="1" ht="23.25">
      <c r="A64" s="37" t="s">
        <v>80</v>
      </c>
      <c r="B64" s="20" t="s">
        <v>81</v>
      </c>
      <c r="C64" s="18"/>
      <c r="D64" s="6"/>
      <c r="E64" s="40"/>
      <c r="F64" s="42"/>
    </row>
    <row r="65" spans="1:6" s="22" customFormat="1" ht="23.25">
      <c r="A65" s="37" t="s">
        <v>82</v>
      </c>
      <c r="B65" s="19" t="s">
        <v>83</v>
      </c>
      <c r="C65" s="18" t="s">
        <v>4</v>
      </c>
      <c r="D65" s="56">
        <v>460.27</v>
      </c>
      <c r="E65" s="59">
        <v>35.65782</v>
      </c>
      <c r="F65" s="59">
        <f>_xlfn.IFERROR(D65*E65,"-")</f>
        <v>16412.2248114</v>
      </c>
    </row>
    <row r="66" spans="1:8" s="22" customFormat="1" ht="23.25">
      <c r="A66" s="37" t="s">
        <v>84</v>
      </c>
      <c r="B66" s="19" t="s">
        <v>85</v>
      </c>
      <c r="C66" s="18" t="s">
        <v>4</v>
      </c>
      <c r="D66" s="56">
        <v>460.27</v>
      </c>
      <c r="E66" s="59">
        <v>4.715172000000001</v>
      </c>
      <c r="F66" s="59">
        <f>_xlfn.IFERROR(D66*E66,"-")</f>
        <v>2170.25221644</v>
      </c>
      <c r="H66" s="28"/>
    </row>
    <row r="67" spans="1:6" s="22" customFormat="1" ht="18">
      <c r="A67" s="44"/>
      <c r="B67" s="1"/>
      <c r="C67" s="2"/>
      <c r="D67" s="6"/>
      <c r="E67" s="40"/>
      <c r="F67" s="42"/>
    </row>
    <row r="68" spans="1:6" ht="23.25">
      <c r="A68" s="35" t="s">
        <v>86</v>
      </c>
      <c r="B68" s="25" t="s">
        <v>87</v>
      </c>
      <c r="C68" s="26"/>
      <c r="D68" s="24"/>
      <c r="E68" s="55"/>
      <c r="F68" s="24">
        <f>SUM(F69:F75)-0.01</f>
        <v>97340.66500000001</v>
      </c>
    </row>
    <row r="69" spans="1:6" s="22" customFormat="1" ht="23.25">
      <c r="A69" s="37" t="s">
        <v>88</v>
      </c>
      <c r="B69" s="19" t="s">
        <v>89</v>
      </c>
      <c r="C69" s="18" t="s">
        <v>4</v>
      </c>
      <c r="D69" s="56">
        <v>195</v>
      </c>
      <c r="E69" s="59" t="s">
        <v>761</v>
      </c>
      <c r="F69" s="59" t="str">
        <f aca="true" t="shared" si="1" ref="F69:F75">_xlfn.IFERROR(D69*E69,"-")</f>
        <v>-</v>
      </c>
    </row>
    <row r="70" spans="1:6" ht="23.25">
      <c r="A70" s="58" t="s">
        <v>820</v>
      </c>
      <c r="B70" s="19" t="s">
        <v>90</v>
      </c>
      <c r="C70" s="18" t="s">
        <v>4</v>
      </c>
      <c r="D70" s="56">
        <v>224</v>
      </c>
      <c r="E70" s="59">
        <v>67.30000000000001</v>
      </c>
      <c r="F70" s="59">
        <f t="shared" si="1"/>
        <v>15075.200000000003</v>
      </c>
    </row>
    <row r="71" spans="1:6" ht="23.25">
      <c r="A71" s="58" t="s">
        <v>766</v>
      </c>
      <c r="B71" s="19" t="s">
        <v>91</v>
      </c>
      <c r="C71" s="18" t="s">
        <v>4</v>
      </c>
      <c r="D71" s="56">
        <v>36</v>
      </c>
      <c r="E71" s="59">
        <v>38.4375</v>
      </c>
      <c r="F71" s="59">
        <f t="shared" si="1"/>
        <v>1383.75</v>
      </c>
    </row>
    <row r="72" spans="1:6" ht="23.25">
      <c r="A72" s="37" t="s">
        <v>92</v>
      </c>
      <c r="B72" s="19" t="s">
        <v>93</v>
      </c>
      <c r="C72" s="18" t="s">
        <v>4</v>
      </c>
      <c r="D72" s="56">
        <v>36</v>
      </c>
      <c r="E72" s="59" t="s">
        <v>761</v>
      </c>
      <c r="F72" s="59" t="str">
        <f t="shared" si="1"/>
        <v>-</v>
      </c>
    </row>
    <row r="73" spans="1:6" ht="23.25">
      <c r="A73" s="58" t="s">
        <v>768</v>
      </c>
      <c r="B73" s="19" t="s">
        <v>94</v>
      </c>
      <c r="C73" s="18" t="s">
        <v>4</v>
      </c>
      <c r="D73" s="56">
        <v>174.5</v>
      </c>
      <c r="E73" s="59">
        <v>28.075000000000003</v>
      </c>
      <c r="F73" s="59">
        <f t="shared" si="1"/>
        <v>4899.087500000001</v>
      </c>
    </row>
    <row r="74" spans="1:6" ht="23.25">
      <c r="A74" s="58" t="s">
        <v>767</v>
      </c>
      <c r="B74" s="19" t="s">
        <v>95</v>
      </c>
      <c r="C74" s="18" t="s">
        <v>4</v>
      </c>
      <c r="D74" s="56">
        <v>885</v>
      </c>
      <c r="E74" s="59">
        <v>83.375</v>
      </c>
      <c r="F74" s="59">
        <f t="shared" si="1"/>
        <v>73786.875</v>
      </c>
    </row>
    <row r="75" spans="1:6" ht="23.25">
      <c r="A75" s="58" t="s">
        <v>819</v>
      </c>
      <c r="B75" s="19" t="s">
        <v>96</v>
      </c>
      <c r="C75" s="18" t="s">
        <v>19</v>
      </c>
      <c r="D75" s="56">
        <v>17</v>
      </c>
      <c r="E75" s="59">
        <v>129.1625</v>
      </c>
      <c r="F75" s="59">
        <f t="shared" si="1"/>
        <v>2195.7625</v>
      </c>
    </row>
    <row r="76" spans="1:6" ht="18">
      <c r="A76" s="47"/>
      <c r="B76" s="10"/>
      <c r="C76" s="9"/>
      <c r="D76" s="6"/>
      <c r="E76" s="38"/>
      <c r="F76" s="41"/>
    </row>
    <row r="77" spans="1:6" ht="23.25">
      <c r="A77" s="35" t="s">
        <v>97</v>
      </c>
      <c r="B77" s="25" t="s">
        <v>98</v>
      </c>
      <c r="C77" s="26"/>
      <c r="D77" s="24"/>
      <c r="E77" s="55"/>
      <c r="F77" s="24">
        <f>SUM(F78:F80)-0.01</f>
        <v>5167.79</v>
      </c>
    </row>
    <row r="78" spans="1:6" ht="23.25">
      <c r="A78" s="37" t="s">
        <v>99</v>
      </c>
      <c r="B78" s="19" t="s">
        <v>100</v>
      </c>
      <c r="C78" s="18" t="s">
        <v>19</v>
      </c>
      <c r="D78" s="56">
        <v>32.8</v>
      </c>
      <c r="E78" s="59" t="s">
        <v>761</v>
      </c>
      <c r="F78" s="59" t="str">
        <f>_xlfn.IFERROR(D78*E78,"-")</f>
        <v>-</v>
      </c>
    </row>
    <row r="79" spans="1:6" ht="23.25">
      <c r="A79" s="58" t="s">
        <v>769</v>
      </c>
      <c r="B79" s="19" t="s">
        <v>101</v>
      </c>
      <c r="C79" s="18" t="s">
        <v>19</v>
      </c>
      <c r="D79" s="56">
        <v>648</v>
      </c>
      <c r="E79" s="59">
        <v>7.975</v>
      </c>
      <c r="F79" s="59">
        <f>_xlfn.IFERROR(D79*E79,"-")</f>
        <v>5167.8</v>
      </c>
    </row>
    <row r="80" spans="1:6" ht="23.25">
      <c r="A80" s="37" t="s">
        <v>102</v>
      </c>
      <c r="B80" s="19" t="s">
        <v>103</v>
      </c>
      <c r="C80" s="18" t="s">
        <v>19</v>
      </c>
      <c r="D80" s="56">
        <v>100</v>
      </c>
      <c r="E80" s="59" t="s">
        <v>761</v>
      </c>
      <c r="F80" s="59" t="str">
        <f>_xlfn.IFERROR(D80*E80,"-")</f>
        <v>-</v>
      </c>
    </row>
    <row r="81" spans="1:6" ht="18">
      <c r="A81" s="47"/>
      <c r="B81" s="10"/>
      <c r="C81" s="9"/>
      <c r="D81" s="6"/>
      <c r="E81" s="38"/>
      <c r="F81" s="41"/>
    </row>
    <row r="82" spans="1:6" ht="23.25">
      <c r="A82" s="35" t="s">
        <v>104</v>
      </c>
      <c r="B82" s="25" t="s">
        <v>7</v>
      </c>
      <c r="C82" s="26"/>
      <c r="D82" s="24"/>
      <c r="E82" s="55"/>
      <c r="F82" s="24">
        <f>SUM(F84:F91)</f>
        <v>9820.1675</v>
      </c>
    </row>
    <row r="83" spans="1:6" ht="23.25">
      <c r="A83" s="37" t="s">
        <v>105</v>
      </c>
      <c r="B83" s="20" t="s">
        <v>106</v>
      </c>
      <c r="C83" s="18"/>
      <c r="D83" s="6"/>
      <c r="E83" s="38"/>
      <c r="F83" s="41"/>
    </row>
    <row r="84" spans="1:6" ht="46.5">
      <c r="A84" s="37" t="s">
        <v>107</v>
      </c>
      <c r="B84" s="19" t="s">
        <v>108</v>
      </c>
      <c r="C84" s="18" t="s">
        <v>4</v>
      </c>
      <c r="D84" s="56">
        <v>638.78</v>
      </c>
      <c r="E84" s="59" t="s">
        <v>761</v>
      </c>
      <c r="F84" s="59" t="str">
        <f>_xlfn.IFERROR(D84*E84,"-")</f>
        <v>-</v>
      </c>
    </row>
    <row r="85" spans="1:6" ht="23.25">
      <c r="A85" s="58" t="s">
        <v>770</v>
      </c>
      <c r="B85" s="19" t="s">
        <v>109</v>
      </c>
      <c r="C85" s="18" t="s">
        <v>4</v>
      </c>
      <c r="D85" s="56">
        <v>77.3</v>
      </c>
      <c r="E85" s="59">
        <v>8.8625</v>
      </c>
      <c r="F85" s="59">
        <f>_xlfn.IFERROR(D85*E85,"-")</f>
        <v>685.0712500000001</v>
      </c>
    </row>
    <row r="86" spans="1:6" ht="23.25">
      <c r="A86" s="37" t="s">
        <v>110</v>
      </c>
      <c r="B86" s="20" t="s">
        <v>111</v>
      </c>
      <c r="C86" s="18"/>
      <c r="D86" s="6"/>
      <c r="E86" s="59">
        <v>0</v>
      </c>
      <c r="F86" s="59">
        <f>_xlfn.IFERROR(D86*E86,"-")</f>
        <v>0</v>
      </c>
    </row>
    <row r="87" spans="1:6" ht="23.25">
      <c r="A87" s="37" t="s">
        <v>112</v>
      </c>
      <c r="B87" s="19" t="s">
        <v>113</v>
      </c>
      <c r="C87" s="18" t="s">
        <v>4</v>
      </c>
      <c r="D87" s="56">
        <v>606.18</v>
      </c>
      <c r="E87" s="59" t="s">
        <v>761</v>
      </c>
      <c r="F87" s="59" t="str">
        <f>_xlfn.IFERROR(D87*E87,"-")</f>
        <v>-</v>
      </c>
    </row>
    <row r="88" spans="1:6" ht="23.25">
      <c r="A88" s="37" t="s">
        <v>114</v>
      </c>
      <c r="B88" s="20" t="s">
        <v>115</v>
      </c>
      <c r="C88" s="18"/>
      <c r="D88" s="6"/>
      <c r="E88" s="38"/>
      <c r="F88" s="41"/>
    </row>
    <row r="89" spans="1:6" ht="23.25">
      <c r="A89" s="58" t="s">
        <v>771</v>
      </c>
      <c r="B89" s="19" t="s">
        <v>116</v>
      </c>
      <c r="C89" s="18" t="s">
        <v>4</v>
      </c>
      <c r="D89" s="56">
        <v>257.6</v>
      </c>
      <c r="E89" s="59">
        <v>16.212500000000002</v>
      </c>
      <c r="F89" s="59">
        <f>_xlfn.IFERROR(D89*E89,"-")</f>
        <v>4176.340000000001</v>
      </c>
    </row>
    <row r="90" spans="1:6" ht="23.25">
      <c r="A90" s="58" t="s">
        <v>772</v>
      </c>
      <c r="B90" s="19" t="s">
        <v>117</v>
      </c>
      <c r="C90" s="18" t="s">
        <v>4</v>
      </c>
      <c r="D90" s="56">
        <v>54.8</v>
      </c>
      <c r="E90" s="59">
        <v>15</v>
      </c>
      <c r="F90" s="59">
        <f>_xlfn.IFERROR(D90*E90,"-")</f>
        <v>822</v>
      </c>
    </row>
    <row r="91" spans="1:6" ht="23.25">
      <c r="A91" s="58" t="s">
        <v>773</v>
      </c>
      <c r="B91" s="19" t="s">
        <v>118</v>
      </c>
      <c r="C91" s="18" t="s">
        <v>4</v>
      </c>
      <c r="D91" s="56">
        <v>170.5</v>
      </c>
      <c r="E91" s="59">
        <v>24.2625</v>
      </c>
      <c r="F91" s="59">
        <f>_xlfn.IFERROR(D91*E91,"-")</f>
        <v>4136.756249999999</v>
      </c>
    </row>
    <row r="92" spans="1:6" ht="18">
      <c r="A92" s="47"/>
      <c r="B92" s="10"/>
      <c r="C92" s="9"/>
      <c r="D92" s="6"/>
      <c r="E92" s="38"/>
      <c r="F92" s="41"/>
    </row>
    <row r="93" spans="1:6" ht="23.25">
      <c r="A93" s="35" t="s">
        <v>119</v>
      </c>
      <c r="B93" s="25" t="s">
        <v>8</v>
      </c>
      <c r="C93" s="26"/>
      <c r="D93" s="24"/>
      <c r="E93" s="55"/>
      <c r="F93" s="24">
        <f>SUM(F94:F110)</f>
        <v>70033.61512999999</v>
      </c>
    </row>
    <row r="94" spans="1:6" ht="23.25">
      <c r="A94" s="58" t="s">
        <v>775</v>
      </c>
      <c r="B94" s="19" t="s">
        <v>120</v>
      </c>
      <c r="C94" s="18" t="s">
        <v>4</v>
      </c>
      <c r="D94" s="56">
        <v>43.5</v>
      </c>
      <c r="E94" s="59">
        <v>407.2</v>
      </c>
      <c r="F94" s="59">
        <f aca="true" t="shared" si="2" ref="F94:F110">_xlfn.IFERROR(D94*E94,"-")</f>
        <v>17713.2</v>
      </c>
    </row>
    <row r="95" spans="1:6" ht="23.25">
      <c r="A95" s="58" t="s">
        <v>774</v>
      </c>
      <c r="B95" s="19" t="s">
        <v>121</v>
      </c>
      <c r="C95" s="18" t="s">
        <v>4</v>
      </c>
      <c r="D95" s="56">
        <v>10.5</v>
      </c>
      <c r="E95" s="59">
        <v>407.2</v>
      </c>
      <c r="F95" s="59">
        <f t="shared" si="2"/>
        <v>4275.599999999999</v>
      </c>
    </row>
    <row r="96" spans="1:6" ht="23.25">
      <c r="A96" s="58" t="s">
        <v>776</v>
      </c>
      <c r="B96" s="19" t="s">
        <v>122</v>
      </c>
      <c r="C96" s="18" t="s">
        <v>4</v>
      </c>
      <c r="D96" s="56">
        <v>53</v>
      </c>
      <c r="E96" s="59">
        <v>407.2</v>
      </c>
      <c r="F96" s="59">
        <f t="shared" si="2"/>
        <v>21581.6</v>
      </c>
    </row>
    <row r="97" spans="1:6" ht="23.25">
      <c r="A97" s="58" t="s">
        <v>777</v>
      </c>
      <c r="B97" s="19" t="s">
        <v>123</v>
      </c>
      <c r="C97" s="18" t="s">
        <v>4</v>
      </c>
      <c r="D97" s="56">
        <v>35.7</v>
      </c>
      <c r="E97" s="59">
        <v>407.2</v>
      </c>
      <c r="F97" s="59">
        <f t="shared" si="2"/>
        <v>14537.04</v>
      </c>
    </row>
    <row r="98" spans="1:6" ht="23.25">
      <c r="A98" s="37" t="s">
        <v>124</v>
      </c>
      <c r="B98" s="19" t="s">
        <v>125</v>
      </c>
      <c r="C98" s="18" t="s">
        <v>19</v>
      </c>
      <c r="D98" s="56">
        <v>65.8</v>
      </c>
      <c r="E98" s="59" t="s">
        <v>761</v>
      </c>
      <c r="F98" s="59" t="str">
        <f t="shared" si="2"/>
        <v>-</v>
      </c>
    </row>
    <row r="99" spans="1:6" ht="45" customHeight="1">
      <c r="A99" s="37" t="s">
        <v>126</v>
      </c>
      <c r="B99" s="19" t="s">
        <v>127</v>
      </c>
      <c r="C99" s="18" t="s">
        <v>19</v>
      </c>
      <c r="D99" s="56">
        <v>99.5</v>
      </c>
      <c r="E99" s="59" t="s">
        <v>761</v>
      </c>
      <c r="F99" s="59" t="str">
        <f t="shared" si="2"/>
        <v>-</v>
      </c>
    </row>
    <row r="100" spans="1:6" ht="23.25">
      <c r="A100" s="37" t="s">
        <v>128</v>
      </c>
      <c r="B100" s="19" t="s">
        <v>129</v>
      </c>
      <c r="C100" s="18" t="s">
        <v>19</v>
      </c>
      <c r="D100" s="56">
        <v>130.8</v>
      </c>
      <c r="E100" s="59" t="s">
        <v>761</v>
      </c>
      <c r="F100" s="59" t="str">
        <f t="shared" si="2"/>
        <v>-</v>
      </c>
    </row>
    <row r="101" spans="1:6" ht="23.25">
      <c r="A101" s="37" t="s">
        <v>130</v>
      </c>
      <c r="B101" s="19" t="s">
        <v>131</v>
      </c>
      <c r="C101" s="18" t="s">
        <v>19</v>
      </c>
      <c r="D101" s="56">
        <v>90.4</v>
      </c>
      <c r="E101" s="59" t="s">
        <v>761</v>
      </c>
      <c r="F101" s="59" t="str">
        <f t="shared" si="2"/>
        <v>-</v>
      </c>
    </row>
    <row r="102" spans="1:6" ht="23.25">
      <c r="A102" s="37" t="s">
        <v>132</v>
      </c>
      <c r="B102" s="19" t="s">
        <v>133</v>
      </c>
      <c r="C102" s="18" t="s">
        <v>19</v>
      </c>
      <c r="D102" s="56">
        <v>19.2</v>
      </c>
      <c r="E102" s="59" t="s">
        <v>761</v>
      </c>
      <c r="F102" s="59" t="str">
        <f t="shared" si="2"/>
        <v>-</v>
      </c>
    </row>
    <row r="103" spans="1:6" ht="27.75" customHeight="1">
      <c r="A103" s="37" t="s">
        <v>134</v>
      </c>
      <c r="B103" s="19" t="s">
        <v>135</v>
      </c>
      <c r="C103" s="18" t="s">
        <v>34</v>
      </c>
      <c r="D103" s="56">
        <v>2</v>
      </c>
      <c r="E103" s="59">
        <v>92.12616</v>
      </c>
      <c r="F103" s="59">
        <f t="shared" si="2"/>
        <v>184.25232</v>
      </c>
    </row>
    <row r="104" spans="1:6" ht="23.25">
      <c r="A104" s="37" t="s">
        <v>136</v>
      </c>
      <c r="B104" s="19" t="s">
        <v>137</v>
      </c>
      <c r="C104" s="18" t="s">
        <v>138</v>
      </c>
      <c r="D104" s="56">
        <v>2</v>
      </c>
      <c r="E104" s="59">
        <v>214.77312</v>
      </c>
      <c r="F104" s="59">
        <f t="shared" si="2"/>
        <v>429.54624</v>
      </c>
    </row>
    <row r="105" spans="1:6" ht="23.25">
      <c r="A105" s="37" t="s">
        <v>139</v>
      </c>
      <c r="B105" s="19" t="s">
        <v>140</v>
      </c>
      <c r="C105" s="18" t="s">
        <v>34</v>
      </c>
      <c r="D105" s="56">
        <v>8</v>
      </c>
      <c r="E105" s="59">
        <v>230.53896000000003</v>
      </c>
      <c r="F105" s="59">
        <f t="shared" si="2"/>
        <v>1844.3116800000003</v>
      </c>
    </row>
    <row r="106" spans="1:6" ht="23.25">
      <c r="A106" s="37" t="s">
        <v>141</v>
      </c>
      <c r="B106" s="19" t="s">
        <v>142</v>
      </c>
      <c r="C106" s="18" t="s">
        <v>138</v>
      </c>
      <c r="D106" s="56">
        <v>2</v>
      </c>
      <c r="E106" s="59">
        <v>135.61344</v>
      </c>
      <c r="F106" s="59">
        <f t="shared" si="2"/>
        <v>271.22688</v>
      </c>
    </row>
    <row r="107" spans="1:6" ht="23.25">
      <c r="A107" s="37" t="s">
        <v>143</v>
      </c>
      <c r="B107" s="19" t="s">
        <v>144</v>
      </c>
      <c r="C107" s="18" t="s">
        <v>19</v>
      </c>
      <c r="D107" s="56">
        <v>2.85</v>
      </c>
      <c r="E107" s="59">
        <v>249.7554</v>
      </c>
      <c r="F107" s="59">
        <f t="shared" si="2"/>
        <v>711.80289</v>
      </c>
    </row>
    <row r="108" spans="1:6" ht="23.25">
      <c r="A108" s="37" t="s">
        <v>145</v>
      </c>
      <c r="B108" s="19" t="s">
        <v>146</v>
      </c>
      <c r="C108" s="18" t="s">
        <v>19</v>
      </c>
      <c r="D108" s="56">
        <v>9.2</v>
      </c>
      <c r="E108" s="59">
        <v>249.7554</v>
      </c>
      <c r="F108" s="59">
        <f t="shared" si="2"/>
        <v>2297.74968</v>
      </c>
    </row>
    <row r="109" spans="1:6" ht="23.25">
      <c r="A109" s="37" t="s">
        <v>147</v>
      </c>
      <c r="B109" s="19" t="s">
        <v>148</v>
      </c>
      <c r="C109" s="18" t="s">
        <v>34</v>
      </c>
      <c r="D109" s="56">
        <v>3</v>
      </c>
      <c r="E109" s="59">
        <v>1961.80704</v>
      </c>
      <c r="F109" s="59">
        <f t="shared" si="2"/>
        <v>5885.42112</v>
      </c>
    </row>
    <row r="110" spans="1:6" ht="23.25">
      <c r="A110" s="37" t="s">
        <v>149</v>
      </c>
      <c r="B110" s="19" t="s">
        <v>150</v>
      </c>
      <c r="C110" s="18" t="s">
        <v>34</v>
      </c>
      <c r="D110" s="56">
        <v>2</v>
      </c>
      <c r="E110" s="59">
        <v>150.93216</v>
      </c>
      <c r="F110" s="59">
        <f t="shared" si="2"/>
        <v>301.86432</v>
      </c>
    </row>
    <row r="111" spans="1:6" ht="18">
      <c r="A111" s="48"/>
      <c r="B111" s="17"/>
      <c r="C111" s="11"/>
      <c r="D111" s="6"/>
      <c r="E111" s="38"/>
      <c r="F111" s="41"/>
    </row>
    <row r="112" spans="1:6" ht="23.25">
      <c r="A112" s="35" t="s">
        <v>153</v>
      </c>
      <c r="B112" s="25" t="s">
        <v>154</v>
      </c>
      <c r="C112" s="26"/>
      <c r="D112" s="24"/>
      <c r="E112" s="55"/>
      <c r="F112" s="24">
        <f>SUM(F113:F151)+0.01</f>
        <v>31031.6186</v>
      </c>
    </row>
    <row r="113" spans="1:6" ht="23.25">
      <c r="A113" s="58" t="s">
        <v>778</v>
      </c>
      <c r="B113" s="19" t="s">
        <v>155</v>
      </c>
      <c r="C113" s="18" t="s">
        <v>34</v>
      </c>
      <c r="D113" s="56">
        <v>7</v>
      </c>
      <c r="E113" s="59">
        <v>278.525</v>
      </c>
      <c r="F113" s="59">
        <f aca="true" t="shared" si="3" ref="F113:F151">_xlfn.IFERROR(D113*E113,"-")</f>
        <v>1949.6749999999997</v>
      </c>
    </row>
    <row r="114" spans="1:6" ht="23.25">
      <c r="A114" s="58" t="s">
        <v>779</v>
      </c>
      <c r="B114" s="19" t="s">
        <v>156</v>
      </c>
      <c r="C114" s="18" t="s">
        <v>34</v>
      </c>
      <c r="D114" s="56">
        <v>2</v>
      </c>
      <c r="E114" s="59">
        <v>122.76249999999999</v>
      </c>
      <c r="F114" s="59">
        <f t="shared" si="3"/>
        <v>245.52499999999998</v>
      </c>
    </row>
    <row r="115" spans="1:6" ht="23.25">
      <c r="A115" s="37" t="s">
        <v>157</v>
      </c>
      <c r="B115" s="19" t="s">
        <v>158</v>
      </c>
      <c r="C115" s="18" t="s">
        <v>34</v>
      </c>
      <c r="D115" s="56">
        <v>2</v>
      </c>
      <c r="E115" s="59">
        <v>51.26328</v>
      </c>
      <c r="F115" s="59">
        <f t="shared" si="3"/>
        <v>102.52656</v>
      </c>
    </row>
    <row r="116" spans="1:6" ht="46.5">
      <c r="A116" s="37" t="s">
        <v>159</v>
      </c>
      <c r="B116" s="19" t="s">
        <v>160</v>
      </c>
      <c r="C116" s="18" t="s">
        <v>34</v>
      </c>
      <c r="D116" s="56">
        <v>2</v>
      </c>
      <c r="E116" s="59">
        <v>405.30456000000004</v>
      </c>
      <c r="F116" s="59">
        <f t="shared" si="3"/>
        <v>810.6091200000001</v>
      </c>
    </row>
    <row r="117" spans="1:6" ht="23.25">
      <c r="A117" s="58" t="s">
        <v>780</v>
      </c>
      <c r="B117" s="19" t="s">
        <v>161</v>
      </c>
      <c r="C117" s="18" t="s">
        <v>34</v>
      </c>
      <c r="D117" s="56">
        <v>12</v>
      </c>
      <c r="E117" s="59">
        <v>330.11249999999995</v>
      </c>
      <c r="F117" s="59">
        <f t="shared" si="3"/>
        <v>3961.3499999999995</v>
      </c>
    </row>
    <row r="118" spans="1:6" ht="23.25">
      <c r="A118" s="58" t="s">
        <v>783</v>
      </c>
      <c r="B118" s="19" t="s">
        <v>162</v>
      </c>
      <c r="C118" s="18" t="s">
        <v>34</v>
      </c>
      <c r="D118" s="56">
        <v>9</v>
      </c>
      <c r="E118" s="59">
        <v>146.5625</v>
      </c>
      <c r="F118" s="59">
        <f t="shared" si="3"/>
        <v>1319.0625</v>
      </c>
    </row>
    <row r="119" spans="1:6" ht="23.25">
      <c r="A119" s="37" t="s">
        <v>163</v>
      </c>
      <c r="B119" s="19" t="s">
        <v>164</v>
      </c>
      <c r="C119" s="18" t="s">
        <v>34</v>
      </c>
      <c r="D119" s="56">
        <v>2</v>
      </c>
      <c r="E119" s="59" t="s">
        <v>761</v>
      </c>
      <c r="F119" s="59" t="str">
        <f t="shared" si="3"/>
        <v>-</v>
      </c>
    </row>
    <row r="120" spans="1:6" ht="23.25">
      <c r="A120" s="58" t="s">
        <v>781</v>
      </c>
      <c r="B120" s="19" t="s">
        <v>165</v>
      </c>
      <c r="C120" s="18" t="s">
        <v>34</v>
      </c>
      <c r="D120" s="56">
        <v>12</v>
      </c>
      <c r="E120" s="59">
        <v>53.4375</v>
      </c>
      <c r="F120" s="59">
        <f t="shared" si="3"/>
        <v>641.25</v>
      </c>
    </row>
    <row r="121" spans="1:6" ht="23.25">
      <c r="A121" s="58" t="s">
        <v>782</v>
      </c>
      <c r="B121" s="19" t="s">
        <v>166</v>
      </c>
      <c r="C121" s="18" t="s">
        <v>34</v>
      </c>
      <c r="D121" s="56">
        <v>9</v>
      </c>
      <c r="E121" s="59">
        <v>53.4375</v>
      </c>
      <c r="F121" s="59">
        <f t="shared" si="3"/>
        <v>480.9375</v>
      </c>
    </row>
    <row r="122" spans="1:6" ht="23.25">
      <c r="A122" s="37" t="s">
        <v>167</v>
      </c>
      <c r="B122" s="19" t="s">
        <v>168</v>
      </c>
      <c r="C122" s="18" t="s">
        <v>34</v>
      </c>
      <c r="D122" s="56">
        <v>2</v>
      </c>
      <c r="E122" s="59">
        <v>353.77884</v>
      </c>
      <c r="F122" s="59">
        <f t="shared" si="3"/>
        <v>707.55768</v>
      </c>
    </row>
    <row r="123" spans="1:6" ht="23.25">
      <c r="A123" s="37" t="s">
        <v>169</v>
      </c>
      <c r="B123" s="19" t="s">
        <v>170</v>
      </c>
      <c r="C123" s="18" t="s">
        <v>34</v>
      </c>
      <c r="D123" s="56">
        <v>8</v>
      </c>
      <c r="E123" s="59">
        <v>333.41544</v>
      </c>
      <c r="F123" s="59">
        <f t="shared" si="3"/>
        <v>2667.32352</v>
      </c>
    </row>
    <row r="124" spans="1:6" ht="23.25">
      <c r="A124" s="37" t="s">
        <v>171</v>
      </c>
      <c r="B124" s="19" t="s">
        <v>172</v>
      </c>
      <c r="C124" s="18" t="s">
        <v>34</v>
      </c>
      <c r="D124" s="56">
        <v>4</v>
      </c>
      <c r="E124" s="59">
        <v>215.20080000000002</v>
      </c>
      <c r="F124" s="59">
        <f t="shared" si="3"/>
        <v>860.8032000000001</v>
      </c>
    </row>
    <row r="125" spans="1:6" ht="46.5">
      <c r="A125" s="37" t="s">
        <v>173</v>
      </c>
      <c r="B125" s="19" t="s">
        <v>174</v>
      </c>
      <c r="C125" s="18" t="s">
        <v>34</v>
      </c>
      <c r="D125" s="56">
        <v>1</v>
      </c>
      <c r="E125" s="59">
        <v>1052.89956</v>
      </c>
      <c r="F125" s="59">
        <f t="shared" si="3"/>
        <v>1052.89956</v>
      </c>
    </row>
    <row r="126" spans="1:6" ht="23.25">
      <c r="A126" s="37" t="s">
        <v>175</v>
      </c>
      <c r="B126" s="19" t="s">
        <v>176</v>
      </c>
      <c r="C126" s="18" t="s">
        <v>34</v>
      </c>
      <c r="D126" s="56">
        <v>7</v>
      </c>
      <c r="E126" s="59" t="s">
        <v>761</v>
      </c>
      <c r="F126" s="59" t="str">
        <f t="shared" si="3"/>
        <v>-</v>
      </c>
    </row>
    <row r="127" spans="1:6" ht="23.25">
      <c r="A127" s="37" t="s">
        <v>177</v>
      </c>
      <c r="B127" s="19" t="s">
        <v>178</v>
      </c>
      <c r="C127" s="18" t="s">
        <v>34</v>
      </c>
      <c r="D127" s="56">
        <v>14</v>
      </c>
      <c r="E127" s="59" t="s">
        <v>761</v>
      </c>
      <c r="F127" s="59" t="str">
        <f t="shared" si="3"/>
        <v>-</v>
      </c>
    </row>
    <row r="128" spans="1:6" ht="23.25">
      <c r="A128" s="37" t="s">
        <v>179</v>
      </c>
      <c r="B128" s="19" t="s">
        <v>180</v>
      </c>
      <c r="C128" s="18" t="s">
        <v>34</v>
      </c>
      <c r="D128" s="56">
        <v>5</v>
      </c>
      <c r="E128" s="59" t="s">
        <v>761</v>
      </c>
      <c r="F128" s="59" t="str">
        <f t="shared" si="3"/>
        <v>-</v>
      </c>
    </row>
    <row r="129" spans="1:6" ht="23.25">
      <c r="A129" s="37" t="s">
        <v>181</v>
      </c>
      <c r="B129" s="19" t="s">
        <v>182</v>
      </c>
      <c r="C129" s="18" t="s">
        <v>34</v>
      </c>
      <c r="D129" s="56">
        <v>3</v>
      </c>
      <c r="E129" s="59" t="s">
        <v>761</v>
      </c>
      <c r="F129" s="59" t="str">
        <f t="shared" si="3"/>
        <v>-</v>
      </c>
    </row>
    <row r="130" spans="1:6" ht="23.25">
      <c r="A130" s="37" t="s">
        <v>183</v>
      </c>
      <c r="B130" s="19" t="s">
        <v>184</v>
      </c>
      <c r="C130" s="18" t="s">
        <v>34</v>
      </c>
      <c r="D130" s="56">
        <v>4</v>
      </c>
      <c r="E130" s="59" t="s">
        <v>761</v>
      </c>
      <c r="F130" s="59" t="str">
        <f t="shared" si="3"/>
        <v>-</v>
      </c>
    </row>
    <row r="131" spans="1:6" ht="23.25">
      <c r="A131" s="37" t="s">
        <v>185</v>
      </c>
      <c r="B131" s="19" t="s">
        <v>186</v>
      </c>
      <c r="C131" s="18" t="s">
        <v>34</v>
      </c>
      <c r="D131" s="56">
        <v>7</v>
      </c>
      <c r="E131" s="59" t="s">
        <v>761</v>
      </c>
      <c r="F131" s="59" t="str">
        <f t="shared" si="3"/>
        <v>-</v>
      </c>
    </row>
    <row r="132" spans="1:6" ht="23.25">
      <c r="A132" s="37" t="s">
        <v>187</v>
      </c>
      <c r="B132" s="19" t="s">
        <v>188</v>
      </c>
      <c r="C132" s="18" t="s">
        <v>34</v>
      </c>
      <c r="D132" s="56">
        <v>6</v>
      </c>
      <c r="E132" s="59" t="s">
        <v>761</v>
      </c>
      <c r="F132" s="59" t="str">
        <f t="shared" si="3"/>
        <v>-</v>
      </c>
    </row>
    <row r="133" spans="1:6" ht="23.25">
      <c r="A133" s="37" t="s">
        <v>189</v>
      </c>
      <c r="B133" s="19" t="s">
        <v>190</v>
      </c>
      <c r="C133" s="18" t="s">
        <v>34</v>
      </c>
      <c r="D133" s="56">
        <v>11</v>
      </c>
      <c r="E133" s="59" t="s">
        <v>761</v>
      </c>
      <c r="F133" s="59" t="str">
        <f t="shared" si="3"/>
        <v>-</v>
      </c>
    </row>
    <row r="134" spans="1:6" ht="23.25">
      <c r="A134" s="37" t="s">
        <v>191</v>
      </c>
      <c r="B134" s="19" t="s">
        <v>192</v>
      </c>
      <c r="C134" s="18" t="s">
        <v>34</v>
      </c>
      <c r="D134" s="56">
        <v>1</v>
      </c>
      <c r="E134" s="59">
        <v>59.4378</v>
      </c>
      <c r="F134" s="59">
        <f t="shared" si="3"/>
        <v>59.4378</v>
      </c>
    </row>
    <row r="135" spans="1:6" ht="23.25">
      <c r="A135" s="37" t="s">
        <v>193</v>
      </c>
      <c r="B135" s="19" t="s">
        <v>194</v>
      </c>
      <c r="C135" s="18" t="s">
        <v>34</v>
      </c>
      <c r="D135" s="6">
        <v>12</v>
      </c>
      <c r="E135" s="59">
        <v>331.7436</v>
      </c>
      <c r="F135" s="59">
        <f t="shared" si="3"/>
        <v>3980.9232</v>
      </c>
    </row>
    <row r="136" spans="1:6" ht="23.25">
      <c r="A136" s="37" t="s">
        <v>195</v>
      </c>
      <c r="B136" s="19" t="s">
        <v>196</v>
      </c>
      <c r="C136" s="18" t="s">
        <v>34</v>
      </c>
      <c r="D136" s="6">
        <v>4</v>
      </c>
      <c r="E136" s="59">
        <v>184.73832</v>
      </c>
      <c r="F136" s="59">
        <f t="shared" si="3"/>
        <v>738.95328</v>
      </c>
    </row>
    <row r="137" spans="1:6" ht="23.25">
      <c r="A137" s="37" t="s">
        <v>197</v>
      </c>
      <c r="B137" s="19" t="s">
        <v>198</v>
      </c>
      <c r="C137" s="18" t="s">
        <v>34</v>
      </c>
      <c r="D137" s="6">
        <v>4</v>
      </c>
      <c r="E137" s="59">
        <v>291.93048</v>
      </c>
      <c r="F137" s="59">
        <f t="shared" si="3"/>
        <v>1167.72192</v>
      </c>
    </row>
    <row r="138" spans="1:6" ht="23.25">
      <c r="A138" s="37" t="s">
        <v>199</v>
      </c>
      <c r="B138" s="19" t="s">
        <v>200</v>
      </c>
      <c r="C138" s="18" t="s">
        <v>34</v>
      </c>
      <c r="D138" s="6">
        <v>5</v>
      </c>
      <c r="E138" s="59">
        <v>271.8684</v>
      </c>
      <c r="F138" s="59">
        <f t="shared" si="3"/>
        <v>1359.342</v>
      </c>
    </row>
    <row r="139" spans="1:6" ht="23.25">
      <c r="A139" s="37" t="s">
        <v>201</v>
      </c>
      <c r="B139" s="19" t="s">
        <v>202</v>
      </c>
      <c r="C139" s="18" t="s">
        <v>34</v>
      </c>
      <c r="D139" s="6">
        <v>1</v>
      </c>
      <c r="E139" s="59">
        <v>3415.08312</v>
      </c>
      <c r="F139" s="59">
        <f t="shared" si="3"/>
        <v>3415.08312</v>
      </c>
    </row>
    <row r="140" spans="1:6" ht="23.25">
      <c r="A140" s="37" t="s">
        <v>203</v>
      </c>
      <c r="B140" s="19" t="s">
        <v>204</v>
      </c>
      <c r="C140" s="18" t="s">
        <v>34</v>
      </c>
      <c r="D140" s="6">
        <v>1</v>
      </c>
      <c r="E140" s="59">
        <v>91.5138</v>
      </c>
      <c r="F140" s="59">
        <f t="shared" si="3"/>
        <v>91.5138</v>
      </c>
    </row>
    <row r="141" spans="1:6" ht="23.25">
      <c r="A141" s="37" t="s">
        <v>205</v>
      </c>
      <c r="B141" s="19" t="s">
        <v>206</v>
      </c>
      <c r="C141" s="18" t="s">
        <v>34</v>
      </c>
      <c r="D141" s="6">
        <v>9</v>
      </c>
      <c r="E141" s="59">
        <v>87.12036</v>
      </c>
      <c r="F141" s="59">
        <f t="shared" si="3"/>
        <v>784.08324</v>
      </c>
    </row>
    <row r="142" spans="1:6" ht="23.25">
      <c r="A142" s="37" t="s">
        <v>207</v>
      </c>
      <c r="B142" s="19" t="s">
        <v>208</v>
      </c>
      <c r="C142" s="18" t="s">
        <v>34</v>
      </c>
      <c r="D142" s="6">
        <v>2</v>
      </c>
      <c r="E142" s="59">
        <v>121.96656000000002</v>
      </c>
      <c r="F142" s="59">
        <f t="shared" si="3"/>
        <v>243.93312000000003</v>
      </c>
    </row>
    <row r="143" spans="1:6" ht="23.25">
      <c r="A143" s="37" t="s">
        <v>209</v>
      </c>
      <c r="B143" s="19" t="s">
        <v>210</v>
      </c>
      <c r="C143" s="18" t="s">
        <v>34</v>
      </c>
      <c r="D143" s="6">
        <v>6</v>
      </c>
      <c r="E143" s="59">
        <v>4.34484</v>
      </c>
      <c r="F143" s="59">
        <f t="shared" si="3"/>
        <v>26.069039999999998</v>
      </c>
    </row>
    <row r="144" spans="1:6" ht="23.25">
      <c r="A144" s="37" t="s">
        <v>211</v>
      </c>
      <c r="B144" s="19" t="s">
        <v>212</v>
      </c>
      <c r="C144" s="18" t="s">
        <v>34</v>
      </c>
      <c r="D144" s="6">
        <v>13</v>
      </c>
      <c r="E144" s="59">
        <v>5.60844</v>
      </c>
      <c r="F144" s="59">
        <f t="shared" si="3"/>
        <v>72.90972</v>
      </c>
    </row>
    <row r="145" spans="1:6" ht="23.25">
      <c r="A145" s="37" t="s">
        <v>213</v>
      </c>
      <c r="B145" s="19" t="s">
        <v>214</v>
      </c>
      <c r="C145" s="18" t="s">
        <v>34</v>
      </c>
      <c r="D145" s="6">
        <v>13</v>
      </c>
      <c r="E145" s="59">
        <v>5.75424</v>
      </c>
      <c r="F145" s="59">
        <f t="shared" si="3"/>
        <v>74.80512</v>
      </c>
    </row>
    <row r="146" spans="1:6" ht="23.25">
      <c r="A146" s="37" t="s">
        <v>215</v>
      </c>
      <c r="B146" s="19" t="s">
        <v>216</v>
      </c>
      <c r="C146" s="18" t="s">
        <v>34</v>
      </c>
      <c r="D146" s="6">
        <v>20</v>
      </c>
      <c r="E146" s="59">
        <v>6.09444</v>
      </c>
      <c r="F146" s="59">
        <f t="shared" si="3"/>
        <v>121.88879999999999</v>
      </c>
    </row>
    <row r="147" spans="1:6" ht="23.25">
      <c r="A147" s="37" t="s">
        <v>217</v>
      </c>
      <c r="B147" s="19" t="s">
        <v>218</v>
      </c>
      <c r="C147" s="18" t="s">
        <v>34</v>
      </c>
      <c r="D147" s="6">
        <v>8</v>
      </c>
      <c r="E147" s="59">
        <v>6.32772</v>
      </c>
      <c r="F147" s="59">
        <f t="shared" si="3"/>
        <v>50.62176</v>
      </c>
    </row>
    <row r="148" spans="1:6" ht="23.25">
      <c r="A148" s="37" t="s">
        <v>219</v>
      </c>
      <c r="B148" s="19" t="s">
        <v>220</v>
      </c>
      <c r="C148" s="18" t="s">
        <v>34</v>
      </c>
      <c r="D148" s="6">
        <v>32</v>
      </c>
      <c r="E148" s="59">
        <v>40.41576</v>
      </c>
      <c r="F148" s="59">
        <f t="shared" si="3"/>
        <v>1293.30432</v>
      </c>
    </row>
    <row r="149" spans="1:6" ht="23.25">
      <c r="A149" s="37" t="s">
        <v>221</v>
      </c>
      <c r="B149" s="19" t="s">
        <v>222</v>
      </c>
      <c r="C149" s="18" t="s">
        <v>34</v>
      </c>
      <c r="D149" s="6">
        <v>30</v>
      </c>
      <c r="E149" s="59">
        <v>32.53284</v>
      </c>
      <c r="F149" s="59">
        <f t="shared" si="3"/>
        <v>975.9852</v>
      </c>
    </row>
    <row r="150" spans="1:6" ht="23.25">
      <c r="A150" s="37" t="s">
        <v>223</v>
      </c>
      <c r="B150" s="19" t="s">
        <v>224</v>
      </c>
      <c r="C150" s="18" t="s">
        <v>34</v>
      </c>
      <c r="D150" s="6">
        <v>23</v>
      </c>
      <c r="E150" s="59">
        <v>47.94876000000001</v>
      </c>
      <c r="F150" s="59">
        <f t="shared" si="3"/>
        <v>1102.82148</v>
      </c>
    </row>
    <row r="151" spans="1:6" ht="23.25">
      <c r="A151" s="37" t="s">
        <v>225</v>
      </c>
      <c r="B151" s="19" t="s">
        <v>226</v>
      </c>
      <c r="C151" s="18" t="s">
        <v>34</v>
      </c>
      <c r="D151" s="6">
        <v>17</v>
      </c>
      <c r="E151" s="59">
        <v>39.57012</v>
      </c>
      <c r="F151" s="59">
        <f t="shared" si="3"/>
        <v>672.69204</v>
      </c>
    </row>
    <row r="152" spans="1:6" ht="18">
      <c r="A152" s="49"/>
      <c r="B152" s="17"/>
      <c r="C152" s="11"/>
      <c r="D152" s="6"/>
      <c r="E152" s="38"/>
      <c r="F152" s="41"/>
    </row>
    <row r="153" spans="1:6" ht="23.25">
      <c r="A153" s="37" t="s">
        <v>227</v>
      </c>
      <c r="B153" s="20" t="s">
        <v>228</v>
      </c>
      <c r="C153" s="18"/>
      <c r="D153" s="8"/>
      <c r="E153" s="38"/>
      <c r="F153" s="8">
        <f>SUM(F154:F156)</f>
        <v>4941.671328</v>
      </c>
    </row>
    <row r="154" spans="1:6" ht="46.5">
      <c r="A154" s="37" t="s">
        <v>229</v>
      </c>
      <c r="B154" s="19" t="s">
        <v>230</v>
      </c>
      <c r="C154" s="18" t="s">
        <v>34</v>
      </c>
      <c r="D154" s="6">
        <v>2</v>
      </c>
      <c r="E154" s="59">
        <v>1106.94276</v>
      </c>
      <c r="F154" s="59">
        <f>_xlfn.IFERROR(D154*E154,"-")</f>
        <v>2213.88552</v>
      </c>
    </row>
    <row r="155" spans="1:6" ht="23.25">
      <c r="A155" s="37" t="s">
        <v>231</v>
      </c>
      <c r="B155" s="19" t="s">
        <v>232</v>
      </c>
      <c r="C155" s="18" t="s">
        <v>34</v>
      </c>
      <c r="D155" s="6">
        <v>1</v>
      </c>
      <c r="E155" s="59">
        <v>968.566896</v>
      </c>
      <c r="F155" s="59">
        <f>_xlfn.IFERROR(D155*E155,"-")</f>
        <v>968.566896</v>
      </c>
    </row>
    <row r="156" spans="1:6" ht="23.25">
      <c r="A156" s="37" t="s">
        <v>233</v>
      </c>
      <c r="B156" s="19" t="s">
        <v>234</v>
      </c>
      <c r="C156" s="18" t="s">
        <v>34</v>
      </c>
      <c r="D156" s="6">
        <v>2</v>
      </c>
      <c r="E156" s="59">
        <v>879.609456</v>
      </c>
      <c r="F156" s="59">
        <f>_xlfn.IFERROR(D156*E156,"-")</f>
        <v>1759.218912</v>
      </c>
    </row>
    <row r="157" spans="1:6" ht="15">
      <c r="A157" s="4"/>
      <c r="B157" s="1"/>
      <c r="C157" s="2"/>
      <c r="D157" s="3"/>
      <c r="E157" s="38"/>
      <c r="F157" s="41"/>
    </row>
    <row r="158" spans="1:6" ht="23.25">
      <c r="A158" s="35" t="s">
        <v>235</v>
      </c>
      <c r="B158" s="25" t="s">
        <v>236</v>
      </c>
      <c r="C158" s="26"/>
      <c r="D158" s="24"/>
      <c r="E158" s="55"/>
      <c r="F158" s="24">
        <f>SUM(F159:F182)</f>
        <v>5183.987499999998</v>
      </c>
    </row>
    <row r="159" spans="1:6" ht="23.25">
      <c r="A159" s="37" t="s">
        <v>237</v>
      </c>
      <c r="B159" s="20" t="s">
        <v>238</v>
      </c>
      <c r="C159" s="18"/>
      <c r="D159" s="6"/>
      <c r="E159" s="38"/>
      <c r="F159" s="41"/>
    </row>
    <row r="160" spans="1:6" ht="23.25">
      <c r="A160" s="58" t="s">
        <v>784</v>
      </c>
      <c r="B160" s="19" t="s">
        <v>239</v>
      </c>
      <c r="C160" s="18" t="s">
        <v>19</v>
      </c>
      <c r="D160" s="6">
        <v>18</v>
      </c>
      <c r="E160" s="59">
        <v>23.825</v>
      </c>
      <c r="F160" s="59">
        <f>_xlfn.IFERROR(D160*E160,"-")</f>
        <v>428.84999999999997</v>
      </c>
    </row>
    <row r="161" spans="1:6" ht="23.25">
      <c r="A161" s="37" t="s">
        <v>240</v>
      </c>
      <c r="B161" s="19" t="s">
        <v>241</v>
      </c>
      <c r="C161" s="18" t="s">
        <v>19</v>
      </c>
      <c r="D161" s="6">
        <v>24</v>
      </c>
      <c r="E161" s="59" t="s">
        <v>761</v>
      </c>
      <c r="F161" s="59" t="str">
        <f>_xlfn.IFERROR(D161*E161,"-")</f>
        <v>-</v>
      </c>
    </row>
    <row r="162" spans="1:6" ht="23.25">
      <c r="A162" s="58" t="s">
        <v>785</v>
      </c>
      <c r="B162" s="19" t="s">
        <v>242</v>
      </c>
      <c r="C162" s="18" t="s">
        <v>19</v>
      </c>
      <c r="D162" s="6">
        <v>36</v>
      </c>
      <c r="E162" s="59">
        <v>39.612500000000004</v>
      </c>
      <c r="F162" s="59">
        <f>_xlfn.IFERROR(D162*E162,"-")</f>
        <v>1426.0500000000002</v>
      </c>
    </row>
    <row r="163" spans="1:6" ht="23.25">
      <c r="A163" s="58" t="s">
        <v>786</v>
      </c>
      <c r="B163" s="19" t="s">
        <v>243</v>
      </c>
      <c r="C163" s="18" t="s">
        <v>19</v>
      </c>
      <c r="D163" s="6">
        <v>12</v>
      </c>
      <c r="E163" s="59">
        <v>74.95</v>
      </c>
      <c r="F163" s="59">
        <f>_xlfn.IFERROR(D163*E163,"-")</f>
        <v>899.4000000000001</v>
      </c>
    </row>
    <row r="164" spans="1:6" ht="23.25">
      <c r="A164" s="30" t="s">
        <v>244</v>
      </c>
      <c r="B164" s="20" t="s">
        <v>245</v>
      </c>
      <c r="C164" s="18"/>
      <c r="D164" s="6"/>
      <c r="E164" s="38"/>
      <c r="F164" s="41"/>
    </row>
    <row r="165" spans="1:6" ht="23.25">
      <c r="A165" s="58" t="s">
        <v>791</v>
      </c>
      <c r="B165" s="19" t="s">
        <v>246</v>
      </c>
      <c r="C165" s="18" t="s">
        <v>34</v>
      </c>
      <c r="D165" s="6">
        <v>2</v>
      </c>
      <c r="E165" s="59">
        <v>20.8625</v>
      </c>
      <c r="F165" s="59">
        <f>_xlfn.IFERROR(D165*E165,"-")</f>
        <v>41.725</v>
      </c>
    </row>
    <row r="166" spans="1:6" ht="23.25">
      <c r="A166" s="37" t="s">
        <v>247</v>
      </c>
      <c r="B166" s="20" t="s">
        <v>248</v>
      </c>
      <c r="C166" s="18"/>
      <c r="D166" s="6"/>
      <c r="E166" s="38"/>
      <c r="F166" s="41"/>
    </row>
    <row r="167" spans="1:6" ht="23.25">
      <c r="A167" s="58" t="s">
        <v>787</v>
      </c>
      <c r="B167" s="19" t="s">
        <v>249</v>
      </c>
      <c r="C167" s="18" t="s">
        <v>34</v>
      </c>
      <c r="D167" s="6">
        <v>4</v>
      </c>
      <c r="E167" s="59">
        <v>24.4625</v>
      </c>
      <c r="F167" s="59">
        <f>_xlfn.IFERROR(D167*E167,"-")</f>
        <v>97.85</v>
      </c>
    </row>
    <row r="168" spans="1:6" ht="23.25">
      <c r="A168" s="58" t="s">
        <v>788</v>
      </c>
      <c r="B168" s="19" t="s">
        <v>250</v>
      </c>
      <c r="C168" s="18" t="s">
        <v>34</v>
      </c>
      <c r="D168" s="6">
        <v>4</v>
      </c>
      <c r="E168" s="59">
        <v>44.625</v>
      </c>
      <c r="F168" s="59">
        <f>_xlfn.IFERROR(D168*E168,"-")</f>
        <v>178.5</v>
      </c>
    </row>
    <row r="169" spans="1:6" ht="23.25">
      <c r="A169" s="58" t="s">
        <v>789</v>
      </c>
      <c r="B169" s="19" t="s">
        <v>251</v>
      </c>
      <c r="C169" s="18" t="s">
        <v>34</v>
      </c>
      <c r="D169" s="6">
        <v>15</v>
      </c>
      <c r="E169" s="59">
        <v>27.95</v>
      </c>
      <c r="F169" s="59">
        <f>_xlfn.IFERROR(D169*E169,"-")</f>
        <v>419.25</v>
      </c>
    </row>
    <row r="170" spans="1:6" ht="23.25">
      <c r="A170" s="58" t="s">
        <v>790</v>
      </c>
      <c r="B170" s="19" t="s">
        <v>252</v>
      </c>
      <c r="C170" s="18" t="s">
        <v>34</v>
      </c>
      <c r="D170" s="6">
        <v>8</v>
      </c>
      <c r="E170" s="59">
        <v>131.3</v>
      </c>
      <c r="F170" s="59">
        <f>_xlfn.IFERROR(D170*E170,"-")</f>
        <v>1050.4</v>
      </c>
    </row>
    <row r="171" spans="1:6" ht="23.25">
      <c r="A171" s="37" t="s">
        <v>253</v>
      </c>
      <c r="B171" s="20" t="s">
        <v>254</v>
      </c>
      <c r="C171" s="18"/>
      <c r="D171" s="6"/>
      <c r="E171" s="38"/>
      <c r="F171" s="41"/>
    </row>
    <row r="172" spans="1:6" ht="23.25">
      <c r="A172" s="58" t="s">
        <v>792</v>
      </c>
      <c r="B172" s="19" t="s">
        <v>255</v>
      </c>
      <c r="C172" s="18" t="s">
        <v>34</v>
      </c>
      <c r="D172" s="6">
        <v>1</v>
      </c>
      <c r="E172" s="59">
        <v>26.8375</v>
      </c>
      <c r="F172" s="59">
        <f>_xlfn.IFERROR(D172*E172,"-")</f>
        <v>26.8375</v>
      </c>
    </row>
    <row r="173" spans="1:6" ht="23.25">
      <c r="A173" s="58" t="s">
        <v>793</v>
      </c>
      <c r="B173" s="19" t="s">
        <v>256</v>
      </c>
      <c r="C173" s="18" t="s">
        <v>34</v>
      </c>
      <c r="D173" s="6">
        <v>1</v>
      </c>
      <c r="E173" s="59">
        <v>31.25</v>
      </c>
      <c r="F173" s="59">
        <f>_xlfn.IFERROR(D173*E173,"-")</f>
        <v>31.25</v>
      </c>
    </row>
    <row r="174" spans="1:6" ht="23.25">
      <c r="A174" s="37" t="s">
        <v>257</v>
      </c>
      <c r="B174" s="20" t="s">
        <v>151</v>
      </c>
      <c r="C174" s="18"/>
      <c r="D174" s="6"/>
      <c r="E174" s="38"/>
      <c r="F174" s="41"/>
    </row>
    <row r="175" spans="1:6" ht="23.25">
      <c r="A175" s="58" t="s">
        <v>795</v>
      </c>
      <c r="B175" s="19" t="s">
        <v>258</v>
      </c>
      <c r="C175" s="18" t="s">
        <v>34</v>
      </c>
      <c r="D175" s="6">
        <v>1</v>
      </c>
      <c r="E175" s="59">
        <v>53.762499999999996</v>
      </c>
      <c r="F175" s="59">
        <f>_xlfn.IFERROR(D175*E175,"-")</f>
        <v>53.762499999999996</v>
      </c>
    </row>
    <row r="176" spans="1:6" ht="23.25">
      <c r="A176" s="58" t="s">
        <v>794</v>
      </c>
      <c r="B176" s="19" t="s">
        <v>259</v>
      </c>
      <c r="C176" s="18" t="s">
        <v>34</v>
      </c>
      <c r="D176" s="6">
        <v>2</v>
      </c>
      <c r="E176" s="59">
        <v>50.3875</v>
      </c>
      <c r="F176" s="59">
        <f>_xlfn.IFERROR(D176*E176,"-")</f>
        <v>100.775</v>
      </c>
    </row>
    <row r="177" spans="1:6" ht="23.25">
      <c r="A177" s="37" t="s">
        <v>260</v>
      </c>
      <c r="B177" s="19" t="s">
        <v>261</v>
      </c>
      <c r="C177" s="18" t="s">
        <v>34</v>
      </c>
      <c r="D177" s="6">
        <v>1</v>
      </c>
      <c r="E177" s="59">
        <v>50.3875</v>
      </c>
      <c r="F177" s="59">
        <f>_xlfn.IFERROR(D177*E177,"-")</f>
        <v>50.3875</v>
      </c>
    </row>
    <row r="178" spans="1:6" ht="23.25">
      <c r="A178" s="37" t="s">
        <v>262</v>
      </c>
      <c r="B178" s="20" t="s">
        <v>152</v>
      </c>
      <c r="C178" s="18"/>
      <c r="D178" s="6"/>
      <c r="E178" s="38"/>
      <c r="F178" s="41"/>
    </row>
    <row r="179" spans="1:6" ht="23.25">
      <c r="A179" s="58" t="s">
        <v>796</v>
      </c>
      <c r="B179" s="19" t="s">
        <v>263</v>
      </c>
      <c r="C179" s="18" t="s">
        <v>34</v>
      </c>
      <c r="D179" s="6">
        <v>4</v>
      </c>
      <c r="E179" s="59">
        <v>49.625</v>
      </c>
      <c r="F179" s="59">
        <f>_xlfn.IFERROR(D179*E179,"-")</f>
        <v>198.5</v>
      </c>
    </row>
    <row r="180" spans="1:6" ht="23.25">
      <c r="A180" s="58" t="s">
        <v>797</v>
      </c>
      <c r="B180" s="19" t="s">
        <v>264</v>
      </c>
      <c r="C180" s="18" t="s">
        <v>34</v>
      </c>
      <c r="D180" s="6">
        <v>2</v>
      </c>
      <c r="E180" s="59">
        <v>70.7625</v>
      </c>
      <c r="F180" s="59">
        <f>_xlfn.IFERROR(D180*E180,"-")</f>
        <v>141.525</v>
      </c>
    </row>
    <row r="181" spans="1:6" ht="23.25">
      <c r="A181" s="37" t="s">
        <v>265</v>
      </c>
      <c r="B181" s="20" t="s">
        <v>266</v>
      </c>
      <c r="C181" s="18"/>
      <c r="D181" s="6"/>
      <c r="E181" s="38"/>
      <c r="F181" s="41"/>
    </row>
    <row r="182" spans="1:6" ht="23.25">
      <c r="A182" s="58" t="s">
        <v>798</v>
      </c>
      <c r="B182" s="19" t="s">
        <v>267</v>
      </c>
      <c r="C182" s="18" t="s">
        <v>34</v>
      </c>
      <c r="D182" s="6">
        <v>2</v>
      </c>
      <c r="E182" s="59">
        <v>19.4625</v>
      </c>
      <c r="F182" s="59">
        <f>_xlfn.IFERROR(D182*E182,"-")</f>
        <v>38.925</v>
      </c>
    </row>
    <row r="183" spans="1:6" ht="18">
      <c r="A183" s="47"/>
      <c r="B183" s="10"/>
      <c r="C183" s="9"/>
      <c r="D183" s="6"/>
      <c r="E183" s="38"/>
      <c r="F183" s="41"/>
    </row>
    <row r="184" spans="1:6" ht="23.25">
      <c r="A184" s="43" t="s">
        <v>268</v>
      </c>
      <c r="B184" s="25" t="s">
        <v>269</v>
      </c>
      <c r="C184" s="26"/>
      <c r="D184" s="24"/>
      <c r="E184" s="55"/>
      <c r="F184" s="24">
        <f>SUM(F185:F189)+0.02</f>
        <v>981.82</v>
      </c>
    </row>
    <row r="185" spans="1:6" ht="23.25">
      <c r="A185" s="37" t="s">
        <v>270</v>
      </c>
      <c r="B185" s="20" t="s">
        <v>271</v>
      </c>
      <c r="C185" s="18"/>
      <c r="D185" s="5"/>
      <c r="E185" s="38"/>
      <c r="F185" s="41"/>
    </row>
    <row r="186" spans="1:6" ht="23.25">
      <c r="A186" s="37" t="s">
        <v>272</v>
      </c>
      <c r="B186" s="20" t="s">
        <v>238</v>
      </c>
      <c r="C186" s="18"/>
      <c r="D186" s="5"/>
      <c r="E186" s="38"/>
      <c r="F186" s="41"/>
    </row>
    <row r="187" spans="1:6" ht="46.5">
      <c r="A187" s="58" t="s">
        <v>799</v>
      </c>
      <c r="B187" s="19" t="s">
        <v>273</v>
      </c>
      <c r="C187" s="18" t="s">
        <v>19</v>
      </c>
      <c r="D187" s="6">
        <v>5</v>
      </c>
      <c r="E187" s="59">
        <v>152.72500000000002</v>
      </c>
      <c r="F187" s="59">
        <f>_xlfn.IFERROR(D187*E187,"-")</f>
        <v>763.6250000000001</v>
      </c>
    </row>
    <row r="188" spans="1:6" ht="23.25">
      <c r="A188" s="37" t="s">
        <v>274</v>
      </c>
      <c r="B188" s="20" t="s">
        <v>275</v>
      </c>
      <c r="C188" s="18"/>
      <c r="D188" s="6"/>
      <c r="E188" s="38"/>
      <c r="F188" s="41"/>
    </row>
    <row r="189" spans="1:6" ht="46.5">
      <c r="A189" s="58" t="s">
        <v>800</v>
      </c>
      <c r="B189" s="19" t="s">
        <v>276</v>
      </c>
      <c r="C189" s="18" t="s">
        <v>34</v>
      </c>
      <c r="D189" s="6">
        <v>3</v>
      </c>
      <c r="E189" s="59">
        <v>72.725</v>
      </c>
      <c r="F189" s="59">
        <f>_xlfn.IFERROR(D189*E189,"-")</f>
        <v>218.17499999999998</v>
      </c>
    </row>
    <row r="190" spans="1:6" ht="18">
      <c r="A190" s="47"/>
      <c r="B190" s="10"/>
      <c r="C190" s="9"/>
      <c r="D190" s="6"/>
      <c r="E190" s="38"/>
      <c r="F190" s="41"/>
    </row>
    <row r="191" spans="1:6" ht="23.25">
      <c r="A191" s="35" t="s">
        <v>277</v>
      </c>
      <c r="B191" s="25" t="s">
        <v>278</v>
      </c>
      <c r="C191" s="26"/>
      <c r="D191" s="24"/>
      <c r="E191" s="55"/>
      <c r="F191" s="24">
        <f>SUM(F192:F197)</f>
        <v>1031.5124999999998</v>
      </c>
    </row>
    <row r="192" spans="1:6" ht="23.25">
      <c r="A192" s="58" t="s">
        <v>801</v>
      </c>
      <c r="B192" s="19" t="s">
        <v>279</v>
      </c>
      <c r="C192" s="18" t="s">
        <v>34</v>
      </c>
      <c r="D192" s="6">
        <v>5</v>
      </c>
      <c r="E192" s="59">
        <v>34.95</v>
      </c>
      <c r="F192" s="59">
        <f>_xlfn.IFERROR(D192*E192,"-")</f>
        <v>174.75</v>
      </c>
    </row>
    <row r="193" spans="1:6" ht="23.25">
      <c r="A193" s="58" t="s">
        <v>802</v>
      </c>
      <c r="B193" s="19" t="s">
        <v>280</v>
      </c>
      <c r="C193" s="18" t="s">
        <v>34</v>
      </c>
      <c r="D193" s="6">
        <v>2</v>
      </c>
      <c r="E193" s="59">
        <v>166.96249999999998</v>
      </c>
      <c r="F193" s="59">
        <f>_xlfn.IFERROR(D193*E193,"-")</f>
        <v>333.92499999999995</v>
      </c>
    </row>
    <row r="194" spans="1:6" ht="23.25">
      <c r="A194" s="37" t="s">
        <v>281</v>
      </c>
      <c r="B194" s="20" t="s">
        <v>282</v>
      </c>
      <c r="C194" s="18"/>
      <c r="D194" s="5"/>
      <c r="E194" s="38"/>
      <c r="F194" s="41"/>
    </row>
    <row r="195" spans="1:6" ht="23.25">
      <c r="A195" s="58" t="s">
        <v>803</v>
      </c>
      <c r="B195" s="19" t="s">
        <v>283</v>
      </c>
      <c r="C195" s="18" t="s">
        <v>34</v>
      </c>
      <c r="D195" s="6">
        <v>1</v>
      </c>
      <c r="E195" s="59">
        <v>522.8375</v>
      </c>
      <c r="F195" s="59">
        <f>_xlfn.IFERROR(D195*E195,"-")</f>
        <v>522.8375</v>
      </c>
    </row>
    <row r="196" spans="1:6" ht="23.25">
      <c r="A196" s="37" t="s">
        <v>284</v>
      </c>
      <c r="B196" s="20" t="s">
        <v>285</v>
      </c>
      <c r="C196" s="18"/>
      <c r="D196" s="5"/>
      <c r="E196" s="38"/>
      <c r="F196" s="41"/>
    </row>
    <row r="197" spans="1:6" ht="46.5">
      <c r="A197" s="30" t="s">
        <v>286</v>
      </c>
      <c r="B197" s="19" t="s">
        <v>287</v>
      </c>
      <c r="C197" s="18" t="s">
        <v>34</v>
      </c>
      <c r="D197" s="6">
        <v>5</v>
      </c>
      <c r="E197" s="59" t="s">
        <v>761</v>
      </c>
      <c r="F197" s="59" t="str">
        <f>_xlfn.IFERROR(D197*E197,"-")</f>
        <v>-</v>
      </c>
    </row>
    <row r="198" spans="1:6" ht="23.25">
      <c r="A198" s="37"/>
      <c r="B198" s="19"/>
      <c r="C198" s="18"/>
      <c r="D198" s="5"/>
      <c r="E198" s="38"/>
      <c r="F198" s="41"/>
    </row>
    <row r="199" spans="1:6" ht="23.25">
      <c r="A199" s="43" t="s">
        <v>289</v>
      </c>
      <c r="B199" s="25" t="s">
        <v>290</v>
      </c>
      <c r="C199" s="26"/>
      <c r="D199" s="24"/>
      <c r="E199" s="55"/>
      <c r="F199" s="24">
        <f>SUM(F200:F227)+0.04</f>
        <v>3469.1654560000006</v>
      </c>
    </row>
    <row r="200" spans="1:6" ht="23.25">
      <c r="A200" s="37" t="s">
        <v>291</v>
      </c>
      <c r="B200" s="20" t="s">
        <v>292</v>
      </c>
      <c r="C200" s="18"/>
      <c r="D200" s="5"/>
      <c r="E200" s="38"/>
      <c r="F200" s="41"/>
    </row>
    <row r="201" spans="1:6" ht="23.25">
      <c r="A201" s="37" t="s">
        <v>293</v>
      </c>
      <c r="B201" s="20" t="s">
        <v>238</v>
      </c>
      <c r="C201" s="18"/>
      <c r="D201" s="5"/>
      <c r="E201" s="38"/>
      <c r="F201" s="41"/>
    </row>
    <row r="202" spans="1:6" ht="23.25">
      <c r="A202" s="58" t="s">
        <v>804</v>
      </c>
      <c r="B202" s="19" t="s">
        <v>294</v>
      </c>
      <c r="C202" s="18" t="s">
        <v>19</v>
      </c>
      <c r="D202" s="6">
        <v>6</v>
      </c>
      <c r="E202" s="59">
        <v>54.45</v>
      </c>
      <c r="F202" s="59">
        <f>_xlfn.IFERROR(D202*E202,"-")</f>
        <v>326.70000000000005</v>
      </c>
    </row>
    <row r="203" spans="1:6" ht="33" customHeight="1">
      <c r="A203" s="30" t="s">
        <v>296</v>
      </c>
      <c r="B203" s="20" t="s">
        <v>297</v>
      </c>
      <c r="C203" s="18"/>
      <c r="D203" s="5"/>
      <c r="E203" s="38"/>
      <c r="F203" s="41"/>
    </row>
    <row r="204" spans="1:6" ht="23.25">
      <c r="A204" s="37" t="s">
        <v>805</v>
      </c>
      <c r="B204" s="19" t="s">
        <v>298</v>
      </c>
      <c r="C204" s="18" t="s">
        <v>34</v>
      </c>
      <c r="D204" s="6">
        <v>17</v>
      </c>
      <c r="E204" s="59" t="s">
        <v>761</v>
      </c>
      <c r="F204" s="59" t="str">
        <f>_xlfn.IFERROR(D204*E204,"-")</f>
        <v>-</v>
      </c>
    </row>
    <row r="205" spans="1:6" ht="28.5" customHeight="1">
      <c r="A205" s="30" t="s">
        <v>299</v>
      </c>
      <c r="B205" s="20" t="s">
        <v>300</v>
      </c>
      <c r="C205" s="18"/>
      <c r="D205" s="5"/>
      <c r="E205" s="38"/>
      <c r="F205" s="41"/>
    </row>
    <row r="206" spans="1:6" ht="23.25">
      <c r="A206" s="37" t="s">
        <v>301</v>
      </c>
      <c r="B206" s="19" t="s">
        <v>302</v>
      </c>
      <c r="C206" s="18" t="s">
        <v>34</v>
      </c>
      <c r="D206" s="6">
        <v>17</v>
      </c>
      <c r="E206" s="59" t="s">
        <v>761</v>
      </c>
      <c r="F206" s="59" t="str">
        <f>_xlfn.IFERROR(D206*E206,"-")</f>
        <v>-</v>
      </c>
    </row>
    <row r="207" spans="1:6" ht="23.25">
      <c r="A207" s="30" t="s">
        <v>303</v>
      </c>
      <c r="B207" s="20" t="s">
        <v>304</v>
      </c>
      <c r="C207" s="18"/>
      <c r="D207" s="6"/>
      <c r="E207" s="5"/>
      <c r="F207" s="41"/>
    </row>
    <row r="208" spans="1:6" ht="46.5">
      <c r="A208" s="37" t="s">
        <v>305</v>
      </c>
      <c r="B208" s="19" t="s">
        <v>306</v>
      </c>
      <c r="C208" s="18" t="s">
        <v>34</v>
      </c>
      <c r="D208" s="6">
        <v>10</v>
      </c>
      <c r="E208" s="59" t="s">
        <v>761</v>
      </c>
      <c r="F208" s="59" t="str">
        <f>_xlfn.IFERROR(D208*E208,"-")</f>
        <v>-</v>
      </c>
    </row>
    <row r="209" spans="1:6" ht="23.25">
      <c r="A209" s="30" t="s">
        <v>307</v>
      </c>
      <c r="B209" s="20" t="s">
        <v>278</v>
      </c>
      <c r="C209" s="18"/>
      <c r="D209" s="5"/>
      <c r="E209" s="38"/>
      <c r="F209" s="41"/>
    </row>
    <row r="210" spans="1:6" ht="23.25">
      <c r="A210" s="37" t="s">
        <v>308</v>
      </c>
      <c r="B210" s="20" t="s">
        <v>288</v>
      </c>
      <c r="C210" s="18"/>
      <c r="D210" s="5"/>
      <c r="E210" s="38"/>
      <c r="F210" s="41"/>
    </row>
    <row r="211" spans="1:6" ht="23.25">
      <c r="A211" s="37" t="s">
        <v>309</v>
      </c>
      <c r="B211" s="19" t="s">
        <v>310</v>
      </c>
      <c r="C211" s="18" t="s">
        <v>34</v>
      </c>
      <c r="D211" s="6">
        <v>13</v>
      </c>
      <c r="E211" s="59">
        <v>32.00796</v>
      </c>
      <c r="F211" s="59">
        <f aca="true" t="shared" si="4" ref="F211:F220">_xlfn.IFERROR(D211*E211,"-")</f>
        <v>416.10348</v>
      </c>
    </row>
    <row r="212" spans="1:6" ht="23.25">
      <c r="A212" s="37" t="s">
        <v>311</v>
      </c>
      <c r="B212" s="19" t="s">
        <v>312</v>
      </c>
      <c r="C212" s="18" t="s">
        <v>34</v>
      </c>
      <c r="D212" s="6">
        <v>2</v>
      </c>
      <c r="E212" s="59">
        <v>27.15768</v>
      </c>
      <c r="F212" s="59">
        <f t="shared" si="4"/>
        <v>54.31536</v>
      </c>
    </row>
    <row r="213" spans="1:6" ht="46.5">
      <c r="A213" s="37" t="s">
        <v>313</v>
      </c>
      <c r="B213" s="19" t="s">
        <v>314</v>
      </c>
      <c r="C213" s="18" t="s">
        <v>34</v>
      </c>
      <c r="D213" s="6">
        <v>5</v>
      </c>
      <c r="E213" s="59">
        <v>48.784679999999994</v>
      </c>
      <c r="F213" s="59">
        <f t="shared" si="4"/>
        <v>243.92339999999996</v>
      </c>
    </row>
    <row r="214" spans="1:6" ht="46.5">
      <c r="A214" s="37" t="s">
        <v>315</v>
      </c>
      <c r="B214" s="19" t="s">
        <v>316</v>
      </c>
      <c r="C214" s="18" t="s">
        <v>34</v>
      </c>
      <c r="D214" s="6">
        <v>4</v>
      </c>
      <c r="E214" s="59">
        <v>36.4014</v>
      </c>
      <c r="F214" s="59">
        <f t="shared" si="4"/>
        <v>145.6056</v>
      </c>
    </row>
    <row r="215" spans="1:6" ht="46.5">
      <c r="A215" s="37" t="s">
        <v>317</v>
      </c>
      <c r="B215" s="19" t="s">
        <v>318</v>
      </c>
      <c r="C215" s="18" t="s">
        <v>34</v>
      </c>
      <c r="D215" s="6">
        <v>40</v>
      </c>
      <c r="E215" s="59">
        <v>27.041040000000002</v>
      </c>
      <c r="F215" s="59">
        <f t="shared" si="4"/>
        <v>1081.6416000000002</v>
      </c>
    </row>
    <row r="216" spans="1:6" ht="23.25">
      <c r="A216" s="37" t="s">
        <v>319</v>
      </c>
      <c r="B216" s="19" t="s">
        <v>320</v>
      </c>
      <c r="C216" s="18" t="s">
        <v>34</v>
      </c>
      <c r="D216" s="6">
        <v>1</v>
      </c>
      <c r="E216" s="59">
        <v>27.33264</v>
      </c>
      <c r="F216" s="59">
        <f t="shared" si="4"/>
        <v>27.33264</v>
      </c>
    </row>
    <row r="217" spans="1:6" ht="23.25">
      <c r="A217" s="37" t="s">
        <v>321</v>
      </c>
      <c r="B217" s="19" t="s">
        <v>322</v>
      </c>
      <c r="C217" s="18" t="s">
        <v>34</v>
      </c>
      <c r="D217" s="6">
        <v>4</v>
      </c>
      <c r="E217" s="59">
        <v>8.82576</v>
      </c>
      <c r="F217" s="59">
        <f t="shared" si="4"/>
        <v>35.30304</v>
      </c>
    </row>
    <row r="218" spans="1:6" ht="23.25">
      <c r="A218" s="37" t="s">
        <v>323</v>
      </c>
      <c r="B218" s="19" t="s">
        <v>324</v>
      </c>
      <c r="C218" s="18" t="s">
        <v>34</v>
      </c>
      <c r="D218" s="6">
        <v>4</v>
      </c>
      <c r="E218" s="59">
        <v>7.98012</v>
      </c>
      <c r="F218" s="59">
        <f t="shared" si="4"/>
        <v>31.92048</v>
      </c>
    </row>
    <row r="219" spans="1:6" ht="23.25">
      <c r="A219" s="37" t="s">
        <v>325</v>
      </c>
      <c r="B219" s="19" t="s">
        <v>326</v>
      </c>
      <c r="C219" s="18" t="s">
        <v>34</v>
      </c>
      <c r="D219" s="6">
        <v>18</v>
      </c>
      <c r="E219" s="59">
        <v>6.66792</v>
      </c>
      <c r="F219" s="59">
        <f t="shared" si="4"/>
        <v>120.02256</v>
      </c>
    </row>
    <row r="220" spans="1:6" ht="23.25">
      <c r="A220" s="37" t="s">
        <v>327</v>
      </c>
      <c r="B220" s="19" t="s">
        <v>328</v>
      </c>
      <c r="C220" s="18" t="s">
        <v>34</v>
      </c>
      <c r="D220" s="6">
        <v>6</v>
      </c>
      <c r="E220" s="59">
        <v>5.65704</v>
      </c>
      <c r="F220" s="59">
        <f t="shared" si="4"/>
        <v>33.94224</v>
      </c>
    </row>
    <row r="221" spans="1:6" ht="23.25">
      <c r="A221" s="37" t="s">
        <v>329</v>
      </c>
      <c r="B221" s="20" t="s">
        <v>330</v>
      </c>
      <c r="C221" s="18"/>
      <c r="D221" s="5"/>
      <c r="E221" s="38"/>
      <c r="F221" s="41"/>
    </row>
    <row r="222" spans="1:6" ht="46.5">
      <c r="A222" s="37" t="s">
        <v>331</v>
      </c>
      <c r="B222" s="19" t="s">
        <v>332</v>
      </c>
      <c r="C222" s="18" t="s">
        <v>34</v>
      </c>
      <c r="D222" s="6">
        <v>2</v>
      </c>
      <c r="E222" s="59">
        <v>95.18018400000001</v>
      </c>
      <c r="F222" s="59">
        <f>_xlfn.IFERROR(D222*E222,"-")</f>
        <v>190.36036800000002</v>
      </c>
    </row>
    <row r="223" spans="1:6" ht="23.25">
      <c r="A223" s="37" t="s">
        <v>333</v>
      </c>
      <c r="B223" s="20" t="s">
        <v>334</v>
      </c>
      <c r="C223" s="18"/>
      <c r="D223" s="5"/>
      <c r="E223" s="38"/>
      <c r="F223" s="41"/>
    </row>
    <row r="224" spans="1:6" ht="23.25">
      <c r="A224" s="37" t="s">
        <v>335</v>
      </c>
      <c r="B224" s="20" t="s">
        <v>336</v>
      </c>
      <c r="C224" s="18"/>
      <c r="D224" s="5"/>
      <c r="E224" s="38"/>
      <c r="F224" s="41"/>
    </row>
    <row r="225" spans="1:6" ht="23.25">
      <c r="A225" s="37" t="s">
        <v>337</v>
      </c>
      <c r="B225" s="19" t="s">
        <v>338</v>
      </c>
      <c r="C225" s="18" t="s">
        <v>34</v>
      </c>
      <c r="D225" s="6">
        <v>13</v>
      </c>
      <c r="E225" s="59">
        <v>30.001752000000003</v>
      </c>
      <c r="F225" s="59">
        <f>_xlfn.IFERROR(D225*E225,"-")</f>
        <v>390.022776</v>
      </c>
    </row>
    <row r="226" spans="1:6" ht="23.25">
      <c r="A226" s="37" t="s">
        <v>339</v>
      </c>
      <c r="B226" s="20" t="s">
        <v>282</v>
      </c>
      <c r="C226" s="18"/>
      <c r="D226" s="5"/>
      <c r="E226" s="38"/>
      <c r="F226" s="41"/>
    </row>
    <row r="227" spans="1:6" ht="23.25">
      <c r="A227" s="37" t="s">
        <v>340</v>
      </c>
      <c r="B227" s="19" t="s">
        <v>283</v>
      </c>
      <c r="C227" s="18" t="s">
        <v>34</v>
      </c>
      <c r="D227" s="6">
        <v>1</v>
      </c>
      <c r="E227" s="59">
        <v>371.931912</v>
      </c>
      <c r="F227" s="59">
        <f>_xlfn.IFERROR(D227*E227,"-")</f>
        <v>371.931912</v>
      </c>
    </row>
    <row r="228" spans="1:6" ht="23.25">
      <c r="A228" s="37"/>
      <c r="B228" s="19"/>
      <c r="C228" s="18"/>
      <c r="D228" s="5"/>
      <c r="E228" s="38"/>
      <c r="F228" s="41"/>
    </row>
    <row r="229" spans="1:6" ht="23.25">
      <c r="A229" s="43" t="s">
        <v>341</v>
      </c>
      <c r="B229" s="25" t="s">
        <v>342</v>
      </c>
      <c r="C229" s="26"/>
      <c r="D229" s="24"/>
      <c r="E229" s="55"/>
      <c r="F229" s="24">
        <f>SUM(F232:F303)-3+0.07</f>
        <v>57179.452179999986</v>
      </c>
    </row>
    <row r="230" spans="1:6" ht="23.25">
      <c r="A230" s="30" t="s">
        <v>343</v>
      </c>
      <c r="B230" s="20" t="s">
        <v>344</v>
      </c>
      <c r="C230" s="18"/>
      <c r="D230" s="5"/>
      <c r="E230" s="38"/>
      <c r="F230" s="41"/>
    </row>
    <row r="231" spans="1:6" ht="23.25">
      <c r="A231" s="30" t="s">
        <v>345</v>
      </c>
      <c r="B231" s="20" t="s">
        <v>346</v>
      </c>
      <c r="C231" s="18"/>
      <c r="D231" s="5"/>
      <c r="E231" s="38"/>
      <c r="F231" s="41"/>
    </row>
    <row r="232" spans="1:6" ht="23.25">
      <c r="A232" s="37" t="s">
        <v>347</v>
      </c>
      <c r="B232" s="19" t="s">
        <v>348</v>
      </c>
      <c r="C232" s="18" t="s">
        <v>34</v>
      </c>
      <c r="D232" s="6">
        <v>1</v>
      </c>
      <c r="E232" s="59">
        <v>61.85322000000001</v>
      </c>
      <c r="F232" s="59">
        <f>_xlfn.IFERROR(D232*E232,"-")</f>
        <v>61.85322000000001</v>
      </c>
    </row>
    <row r="233" spans="1:6" ht="23.25">
      <c r="A233" s="30" t="s">
        <v>349</v>
      </c>
      <c r="B233" s="20" t="s">
        <v>350</v>
      </c>
      <c r="C233" s="18"/>
      <c r="D233" s="5"/>
      <c r="E233" s="38"/>
      <c r="F233" s="41"/>
    </row>
    <row r="234" spans="1:6" ht="69.75">
      <c r="A234" s="37" t="s">
        <v>351</v>
      </c>
      <c r="B234" s="19" t="s">
        <v>352</v>
      </c>
      <c r="C234" s="18" t="s">
        <v>34</v>
      </c>
      <c r="D234" s="6">
        <v>1</v>
      </c>
      <c r="E234" s="59">
        <v>1674.3672000000004</v>
      </c>
      <c r="F234" s="59">
        <f>_xlfn.IFERROR(D234*E234,"-")</f>
        <v>1674.3672000000004</v>
      </c>
    </row>
    <row r="235" spans="1:6" ht="23.25">
      <c r="A235" s="30" t="s">
        <v>354</v>
      </c>
      <c r="B235" s="20" t="s">
        <v>355</v>
      </c>
      <c r="C235" s="18"/>
      <c r="D235" s="5"/>
      <c r="E235" s="38"/>
      <c r="F235" s="41"/>
    </row>
    <row r="236" spans="1:6" ht="69.75">
      <c r="A236" s="37" t="s">
        <v>357</v>
      </c>
      <c r="B236" s="20" t="s">
        <v>358</v>
      </c>
      <c r="C236" s="18"/>
      <c r="D236" s="5"/>
      <c r="E236" s="38"/>
      <c r="F236" s="41"/>
    </row>
    <row r="237" spans="1:6" ht="23.25">
      <c r="A237" s="58" t="s">
        <v>806</v>
      </c>
      <c r="B237" s="19" t="s">
        <v>356</v>
      </c>
      <c r="C237" s="18" t="s">
        <v>19</v>
      </c>
      <c r="D237" s="6">
        <v>400</v>
      </c>
      <c r="E237" s="59">
        <v>10.175</v>
      </c>
      <c r="F237" s="59">
        <f aca="true" t="shared" si="5" ref="F237:F242">_xlfn.IFERROR(D237*E237,"-")</f>
        <v>4070.0000000000005</v>
      </c>
    </row>
    <row r="238" spans="1:6" ht="23.25">
      <c r="A238" s="58" t="s">
        <v>807</v>
      </c>
      <c r="B238" s="19" t="s">
        <v>359</v>
      </c>
      <c r="C238" s="18" t="s">
        <v>19</v>
      </c>
      <c r="D238" s="6">
        <v>100</v>
      </c>
      <c r="E238" s="59">
        <v>8.5625</v>
      </c>
      <c r="F238" s="59">
        <f t="shared" si="5"/>
        <v>856.25</v>
      </c>
    </row>
    <row r="239" spans="1:6" ht="23.25">
      <c r="A239" s="58" t="s">
        <v>808</v>
      </c>
      <c r="B239" s="19" t="s">
        <v>360</v>
      </c>
      <c r="C239" s="18" t="s">
        <v>19</v>
      </c>
      <c r="D239" s="6">
        <v>500</v>
      </c>
      <c r="E239" s="59">
        <v>12.675</v>
      </c>
      <c r="F239" s="59">
        <f t="shared" si="5"/>
        <v>6337.5</v>
      </c>
    </row>
    <row r="240" spans="1:6" ht="23.25">
      <c r="A240" s="58" t="s">
        <v>809</v>
      </c>
      <c r="B240" s="19" t="s">
        <v>361</v>
      </c>
      <c r="C240" s="18" t="s">
        <v>19</v>
      </c>
      <c r="D240" s="6">
        <v>25</v>
      </c>
      <c r="E240" s="59">
        <v>19.337500000000002</v>
      </c>
      <c r="F240" s="59">
        <f t="shared" si="5"/>
        <v>483.43750000000006</v>
      </c>
    </row>
    <row r="241" spans="1:6" ht="23.25">
      <c r="A241" s="58" t="s">
        <v>810</v>
      </c>
      <c r="B241" s="19" t="s">
        <v>362</v>
      </c>
      <c r="C241" s="18" t="s">
        <v>19</v>
      </c>
      <c r="D241" s="6">
        <v>125</v>
      </c>
      <c r="E241" s="59">
        <v>25.4875</v>
      </c>
      <c r="F241" s="59">
        <f t="shared" si="5"/>
        <v>3185.9375</v>
      </c>
    </row>
    <row r="242" spans="1:6" ht="23.25">
      <c r="A242" s="58" t="s">
        <v>811</v>
      </c>
      <c r="B242" s="19" t="s">
        <v>363</v>
      </c>
      <c r="C242" s="18" t="s">
        <v>19</v>
      </c>
      <c r="D242" s="6">
        <v>130</v>
      </c>
      <c r="E242" s="59">
        <v>34.6</v>
      </c>
      <c r="F242" s="59">
        <f t="shared" si="5"/>
        <v>4498</v>
      </c>
    </row>
    <row r="243" spans="1:6" ht="69.75">
      <c r="A243" s="37" t="s">
        <v>364</v>
      </c>
      <c r="B243" s="20" t="s">
        <v>365</v>
      </c>
      <c r="C243" s="18"/>
      <c r="D243" s="5"/>
      <c r="E243" s="38"/>
      <c r="F243" s="41"/>
    </row>
    <row r="244" spans="1:6" ht="23.25">
      <c r="A244" s="37" t="s">
        <v>366</v>
      </c>
      <c r="B244" s="19" t="s">
        <v>367</v>
      </c>
      <c r="C244" s="18" t="s">
        <v>19</v>
      </c>
      <c r="D244" s="6">
        <v>50</v>
      </c>
      <c r="E244" s="59">
        <v>2.9743200000000005</v>
      </c>
      <c r="F244" s="59">
        <f aca="true" t="shared" si="6" ref="F244:F254">_xlfn.IFERROR(D244*E244,"-")</f>
        <v>148.71600000000004</v>
      </c>
    </row>
    <row r="245" spans="1:6" ht="23.25">
      <c r="A245" s="37" t="s">
        <v>368</v>
      </c>
      <c r="B245" s="19" t="s">
        <v>369</v>
      </c>
      <c r="C245" s="18" t="s">
        <v>19</v>
      </c>
      <c r="D245" s="6">
        <v>60</v>
      </c>
      <c r="E245" s="59">
        <v>4.5198</v>
      </c>
      <c r="F245" s="59">
        <f t="shared" si="6"/>
        <v>271.188</v>
      </c>
    </row>
    <row r="246" spans="1:6" ht="23.25">
      <c r="A246" s="30" t="s">
        <v>370</v>
      </c>
      <c r="B246" s="20" t="s">
        <v>371</v>
      </c>
      <c r="C246" s="18"/>
      <c r="D246" s="5"/>
      <c r="E246" s="59">
        <v>0</v>
      </c>
      <c r="F246" s="59">
        <f t="shared" si="6"/>
        <v>0</v>
      </c>
    </row>
    <row r="247" spans="1:6" ht="23.25">
      <c r="A247" s="37" t="s">
        <v>372</v>
      </c>
      <c r="B247" s="19" t="s">
        <v>373</v>
      </c>
      <c r="C247" s="18" t="s">
        <v>34</v>
      </c>
      <c r="D247" s="6">
        <v>8</v>
      </c>
      <c r="E247" s="59">
        <v>15.6006</v>
      </c>
      <c r="F247" s="59">
        <f t="shared" si="6"/>
        <v>124.8048</v>
      </c>
    </row>
    <row r="248" spans="1:6" ht="23.25">
      <c r="A248" s="37" t="s">
        <v>374</v>
      </c>
      <c r="B248" s="19" t="s">
        <v>375</v>
      </c>
      <c r="C248" s="18" t="s">
        <v>34</v>
      </c>
      <c r="D248" s="6">
        <v>12</v>
      </c>
      <c r="E248" s="59">
        <v>14.15232</v>
      </c>
      <c r="F248" s="59">
        <f t="shared" si="6"/>
        <v>169.82783999999998</v>
      </c>
    </row>
    <row r="249" spans="1:6" ht="23.25">
      <c r="A249" s="37" t="s">
        <v>376</v>
      </c>
      <c r="B249" s="19" t="s">
        <v>377</v>
      </c>
      <c r="C249" s="18" t="s">
        <v>34</v>
      </c>
      <c r="D249" s="6">
        <v>14</v>
      </c>
      <c r="E249" s="59">
        <v>12.79152</v>
      </c>
      <c r="F249" s="59">
        <f t="shared" si="6"/>
        <v>179.08128</v>
      </c>
    </row>
    <row r="250" spans="1:6" ht="23.25">
      <c r="A250" s="37" t="s">
        <v>378</v>
      </c>
      <c r="B250" s="19" t="s">
        <v>379</v>
      </c>
      <c r="C250" s="18" t="s">
        <v>34</v>
      </c>
      <c r="D250" s="6">
        <v>3</v>
      </c>
      <c r="E250" s="59">
        <v>16.92252</v>
      </c>
      <c r="F250" s="59">
        <f t="shared" si="6"/>
        <v>50.767559999999996</v>
      </c>
    </row>
    <row r="251" spans="1:6" ht="23.25">
      <c r="A251" s="37" t="s">
        <v>380</v>
      </c>
      <c r="B251" s="19" t="s">
        <v>381</v>
      </c>
      <c r="C251" s="18" t="s">
        <v>34</v>
      </c>
      <c r="D251" s="6">
        <v>5</v>
      </c>
      <c r="E251" s="59">
        <v>13.37472</v>
      </c>
      <c r="F251" s="59">
        <f t="shared" si="6"/>
        <v>66.8736</v>
      </c>
    </row>
    <row r="252" spans="1:6" ht="23.25">
      <c r="A252" s="37" t="s">
        <v>382</v>
      </c>
      <c r="B252" s="19" t="s">
        <v>383</v>
      </c>
      <c r="C252" s="18" t="s">
        <v>34</v>
      </c>
      <c r="D252" s="6">
        <v>8</v>
      </c>
      <c r="E252" s="59">
        <v>5.22936</v>
      </c>
      <c r="F252" s="59">
        <f t="shared" si="6"/>
        <v>41.83488</v>
      </c>
    </row>
    <row r="253" spans="1:6" ht="23.25">
      <c r="A253" s="37" t="s">
        <v>384</v>
      </c>
      <c r="B253" s="19" t="s">
        <v>385</v>
      </c>
      <c r="C253" s="18" t="s">
        <v>34</v>
      </c>
      <c r="D253" s="6">
        <v>14</v>
      </c>
      <c r="E253" s="59">
        <v>3.02292</v>
      </c>
      <c r="F253" s="59">
        <f t="shared" si="6"/>
        <v>42.32088</v>
      </c>
    </row>
    <row r="254" spans="1:6" ht="23.25">
      <c r="A254" s="37" t="s">
        <v>386</v>
      </c>
      <c r="B254" s="19" t="s">
        <v>387</v>
      </c>
      <c r="C254" s="18" t="s">
        <v>34</v>
      </c>
      <c r="D254" s="6">
        <v>20</v>
      </c>
      <c r="E254" s="59">
        <v>6.473519999999999</v>
      </c>
      <c r="F254" s="59">
        <f t="shared" si="6"/>
        <v>129.47039999999998</v>
      </c>
    </row>
    <row r="255" spans="1:6" ht="28.5">
      <c r="A255" s="30" t="s">
        <v>388</v>
      </c>
      <c r="B255" s="23" t="s">
        <v>389</v>
      </c>
      <c r="C255" s="18"/>
      <c r="D255" s="5"/>
      <c r="E255" s="38"/>
      <c r="F255" s="41"/>
    </row>
    <row r="256" spans="1:6" ht="46.5">
      <c r="A256" s="37" t="s">
        <v>390</v>
      </c>
      <c r="B256" s="19" t="s">
        <v>391</v>
      </c>
      <c r="C256" s="18" t="s">
        <v>34</v>
      </c>
      <c r="D256" s="6">
        <v>4</v>
      </c>
      <c r="E256" s="59">
        <v>84.64176</v>
      </c>
      <c r="F256" s="59">
        <f aca="true" t="shared" si="7" ref="F256:F267">_xlfn.IFERROR(D256*E256,"-")</f>
        <v>338.56704</v>
      </c>
    </row>
    <row r="257" spans="1:6" ht="46.5">
      <c r="A257" s="37" t="s">
        <v>392</v>
      </c>
      <c r="B257" s="19" t="s">
        <v>393</v>
      </c>
      <c r="C257" s="18" t="s">
        <v>34</v>
      </c>
      <c r="D257" s="6">
        <v>1</v>
      </c>
      <c r="E257" s="59">
        <v>84.64176</v>
      </c>
      <c r="F257" s="59">
        <f t="shared" si="7"/>
        <v>84.64176</v>
      </c>
    </row>
    <row r="258" spans="1:6" ht="23.25">
      <c r="A258" s="37" t="s">
        <v>394</v>
      </c>
      <c r="B258" s="19" t="s">
        <v>395</v>
      </c>
      <c r="C258" s="18" t="s">
        <v>34</v>
      </c>
      <c r="D258" s="6">
        <v>1</v>
      </c>
      <c r="E258" s="59">
        <v>52.0506</v>
      </c>
      <c r="F258" s="59">
        <f t="shared" si="7"/>
        <v>52.0506</v>
      </c>
    </row>
    <row r="259" spans="1:6" ht="23.25">
      <c r="A259" s="37" t="s">
        <v>396</v>
      </c>
      <c r="B259" s="19" t="s">
        <v>397</v>
      </c>
      <c r="C259" s="18" t="s">
        <v>34</v>
      </c>
      <c r="D259" s="6">
        <v>3</v>
      </c>
      <c r="E259" s="59">
        <v>34.92396</v>
      </c>
      <c r="F259" s="59">
        <f t="shared" si="7"/>
        <v>104.77188000000001</v>
      </c>
    </row>
    <row r="260" spans="1:6" ht="46.5">
      <c r="A260" s="37" t="s">
        <v>398</v>
      </c>
      <c r="B260" s="19" t="s">
        <v>399</v>
      </c>
      <c r="C260" s="18" t="s">
        <v>34</v>
      </c>
      <c r="D260" s="6">
        <v>1</v>
      </c>
      <c r="E260" s="59">
        <v>63.72432</v>
      </c>
      <c r="F260" s="59">
        <f t="shared" si="7"/>
        <v>63.72432</v>
      </c>
    </row>
    <row r="261" spans="1:6" ht="46.5">
      <c r="A261" s="37" t="s">
        <v>400</v>
      </c>
      <c r="B261" s="19" t="s">
        <v>401</v>
      </c>
      <c r="C261" s="18" t="s">
        <v>34</v>
      </c>
      <c r="D261" s="6">
        <v>1</v>
      </c>
      <c r="E261" s="59">
        <v>42.252840000000006</v>
      </c>
      <c r="F261" s="59">
        <f t="shared" si="7"/>
        <v>42.252840000000006</v>
      </c>
    </row>
    <row r="262" spans="1:6" ht="46.5">
      <c r="A262" s="37" t="s">
        <v>402</v>
      </c>
      <c r="B262" s="19" t="s">
        <v>403</v>
      </c>
      <c r="C262" s="18" t="s">
        <v>34</v>
      </c>
      <c r="D262" s="6">
        <v>1</v>
      </c>
      <c r="E262" s="59">
        <v>42.252840000000006</v>
      </c>
      <c r="F262" s="59">
        <f t="shared" si="7"/>
        <v>42.252840000000006</v>
      </c>
    </row>
    <row r="263" spans="1:6" ht="69.75">
      <c r="A263" s="37" t="s">
        <v>404</v>
      </c>
      <c r="B263" s="19" t="s">
        <v>405</v>
      </c>
      <c r="C263" s="18" t="s">
        <v>34</v>
      </c>
      <c r="D263" s="6">
        <v>1</v>
      </c>
      <c r="E263" s="59">
        <v>74.07612</v>
      </c>
      <c r="F263" s="59">
        <f t="shared" si="7"/>
        <v>74.07612</v>
      </c>
    </row>
    <row r="264" spans="1:6" ht="46.5">
      <c r="A264" s="37" t="s">
        <v>406</v>
      </c>
      <c r="B264" s="19" t="s">
        <v>407</v>
      </c>
      <c r="C264" s="18" t="s">
        <v>34</v>
      </c>
      <c r="D264" s="6">
        <v>1</v>
      </c>
      <c r="E264" s="59">
        <v>680.4485999999999</v>
      </c>
      <c r="F264" s="59">
        <f t="shared" si="7"/>
        <v>680.4485999999999</v>
      </c>
    </row>
    <row r="265" spans="1:6" ht="46.5">
      <c r="A265" s="37" t="s">
        <v>408</v>
      </c>
      <c r="B265" s="19" t="s">
        <v>409</v>
      </c>
      <c r="C265" s="18" t="s">
        <v>34</v>
      </c>
      <c r="D265" s="6">
        <v>1</v>
      </c>
      <c r="E265" s="59">
        <v>47.22948000000001</v>
      </c>
      <c r="F265" s="59">
        <f t="shared" si="7"/>
        <v>47.22948000000001</v>
      </c>
    </row>
    <row r="266" spans="1:6" ht="46.5">
      <c r="A266" s="37" t="s">
        <v>410</v>
      </c>
      <c r="B266" s="19" t="s">
        <v>411</v>
      </c>
      <c r="C266" s="18" t="s">
        <v>34</v>
      </c>
      <c r="D266" s="6">
        <v>3</v>
      </c>
      <c r="E266" s="59">
        <v>32.10516</v>
      </c>
      <c r="F266" s="59">
        <f t="shared" si="7"/>
        <v>96.31548</v>
      </c>
    </row>
    <row r="267" spans="1:6" ht="46.5">
      <c r="A267" s="37" t="s">
        <v>412</v>
      </c>
      <c r="B267" s="19" t="s">
        <v>413</v>
      </c>
      <c r="C267" s="18" t="s">
        <v>34</v>
      </c>
      <c r="D267" s="6">
        <v>2</v>
      </c>
      <c r="E267" s="59">
        <v>32.10516</v>
      </c>
      <c r="F267" s="59">
        <f t="shared" si="7"/>
        <v>64.21032</v>
      </c>
    </row>
    <row r="268" spans="1:6" ht="23.25">
      <c r="A268" s="37" t="s">
        <v>414</v>
      </c>
      <c r="B268" s="20" t="s">
        <v>415</v>
      </c>
      <c r="C268" s="18"/>
      <c r="D268" s="5"/>
      <c r="E268" s="38"/>
      <c r="F268" s="41"/>
    </row>
    <row r="269" spans="1:6" ht="23.25">
      <c r="A269" s="37" t="s">
        <v>416</v>
      </c>
      <c r="B269" s="20" t="s">
        <v>417</v>
      </c>
      <c r="C269" s="18"/>
      <c r="D269" s="5"/>
      <c r="E269" s="38"/>
      <c r="F269" s="41"/>
    </row>
    <row r="270" spans="1:6" ht="46.5">
      <c r="A270" s="37" t="s">
        <v>418</v>
      </c>
      <c r="B270" s="20" t="s">
        <v>419</v>
      </c>
      <c r="C270" s="18" t="s">
        <v>34</v>
      </c>
      <c r="D270" s="6">
        <v>116</v>
      </c>
      <c r="E270" s="59">
        <v>86.67324</v>
      </c>
      <c r="F270" s="59">
        <f aca="true" t="shared" si="8" ref="F270:F276">_xlfn.IFERROR(D270*E270,"-")</f>
        <v>10054.09584</v>
      </c>
    </row>
    <row r="271" spans="1:6" ht="46.5">
      <c r="A271" s="37" t="s">
        <v>420</v>
      </c>
      <c r="B271" s="20" t="s">
        <v>421</v>
      </c>
      <c r="C271" s="18" t="s">
        <v>34</v>
      </c>
      <c r="D271" s="6">
        <v>19</v>
      </c>
      <c r="E271" s="59">
        <v>80.19971999999999</v>
      </c>
      <c r="F271" s="59">
        <f t="shared" si="8"/>
        <v>1523.7946799999997</v>
      </c>
    </row>
    <row r="272" spans="1:6" ht="46.5">
      <c r="A272" s="37" t="s">
        <v>422</v>
      </c>
      <c r="B272" s="20" t="s">
        <v>423</v>
      </c>
      <c r="C272" s="18" t="s">
        <v>34</v>
      </c>
      <c r="D272" s="6">
        <v>12</v>
      </c>
      <c r="E272" s="59">
        <v>26.98272</v>
      </c>
      <c r="F272" s="59">
        <f t="shared" si="8"/>
        <v>323.79264</v>
      </c>
    </row>
    <row r="273" spans="1:6" ht="46.5">
      <c r="A273" s="37" t="s">
        <v>424</v>
      </c>
      <c r="B273" s="20" t="s">
        <v>425</v>
      </c>
      <c r="C273" s="18" t="s">
        <v>34</v>
      </c>
      <c r="D273" s="6">
        <v>18</v>
      </c>
      <c r="E273" s="59">
        <v>28.29492</v>
      </c>
      <c r="F273" s="59">
        <f t="shared" si="8"/>
        <v>509.30856</v>
      </c>
    </row>
    <row r="274" spans="1:6" ht="69.75">
      <c r="A274" s="37" t="s">
        <v>426</v>
      </c>
      <c r="B274" s="20" t="s">
        <v>427</v>
      </c>
      <c r="C274" s="18" t="s">
        <v>34</v>
      </c>
      <c r="D274" s="6">
        <v>2</v>
      </c>
      <c r="E274" s="59">
        <v>259.84476</v>
      </c>
      <c r="F274" s="59">
        <f t="shared" si="8"/>
        <v>519.68952</v>
      </c>
    </row>
    <row r="275" spans="1:6" ht="69.75">
      <c r="A275" s="37" t="s">
        <v>428</v>
      </c>
      <c r="B275" s="20" t="s">
        <v>429</v>
      </c>
      <c r="C275" s="18" t="s">
        <v>34</v>
      </c>
      <c r="D275" s="6">
        <v>4</v>
      </c>
      <c r="E275" s="59">
        <v>224.25984</v>
      </c>
      <c r="F275" s="59">
        <f t="shared" si="8"/>
        <v>897.03936</v>
      </c>
    </row>
    <row r="276" spans="1:6" ht="116.25">
      <c r="A276" s="37" t="s">
        <v>430</v>
      </c>
      <c r="B276" s="19" t="s">
        <v>431</v>
      </c>
      <c r="C276" s="18" t="s">
        <v>34</v>
      </c>
      <c r="D276" s="6">
        <v>5</v>
      </c>
      <c r="E276" s="59">
        <v>116.43588</v>
      </c>
      <c r="F276" s="59">
        <f t="shared" si="8"/>
        <v>582.1794</v>
      </c>
    </row>
    <row r="277" spans="1:6" ht="23.25">
      <c r="A277" s="37" t="s">
        <v>432</v>
      </c>
      <c r="B277" s="20" t="s">
        <v>433</v>
      </c>
      <c r="C277" s="18"/>
      <c r="D277" s="5"/>
      <c r="E277" s="38"/>
      <c r="F277" s="41"/>
    </row>
    <row r="278" spans="1:6" ht="23.25">
      <c r="A278" s="30" t="s">
        <v>434</v>
      </c>
      <c r="B278" s="19" t="s">
        <v>435</v>
      </c>
      <c r="C278" s="18" t="s">
        <v>34</v>
      </c>
      <c r="D278" s="6">
        <v>1</v>
      </c>
      <c r="E278" s="59">
        <v>9.975000000000001</v>
      </c>
      <c r="F278" s="59">
        <f aca="true" t="shared" si="9" ref="F278:F290">_xlfn.IFERROR(D278*E278,"-")</f>
        <v>9.975000000000001</v>
      </c>
    </row>
    <row r="279" spans="1:6" ht="23.25">
      <c r="A279" s="30" t="s">
        <v>851</v>
      </c>
      <c r="B279" s="19" t="s">
        <v>436</v>
      </c>
      <c r="C279" s="18" t="s">
        <v>34</v>
      </c>
      <c r="D279" s="6">
        <v>10</v>
      </c>
      <c r="E279" s="59">
        <v>14.450000000000001</v>
      </c>
      <c r="F279" s="59">
        <f t="shared" si="9"/>
        <v>144.5</v>
      </c>
    </row>
    <row r="280" spans="1:6" ht="23.25">
      <c r="A280" s="30" t="s">
        <v>852</v>
      </c>
      <c r="B280" s="19" t="s">
        <v>437</v>
      </c>
      <c r="C280" s="18" t="s">
        <v>34</v>
      </c>
      <c r="D280" s="6">
        <v>2</v>
      </c>
      <c r="E280" s="59">
        <v>32.9625</v>
      </c>
      <c r="F280" s="59">
        <f t="shared" si="9"/>
        <v>65.925</v>
      </c>
    </row>
    <row r="281" spans="1:6" ht="23.25">
      <c r="A281" s="30" t="s">
        <v>853</v>
      </c>
      <c r="B281" s="19" t="s">
        <v>438</v>
      </c>
      <c r="C281" s="18" t="s">
        <v>34</v>
      </c>
      <c r="D281" s="6">
        <v>5</v>
      </c>
      <c r="E281" s="59">
        <v>32.9625</v>
      </c>
      <c r="F281" s="59">
        <f t="shared" si="9"/>
        <v>164.8125</v>
      </c>
    </row>
    <row r="282" spans="1:6" ht="23.25">
      <c r="A282" s="30" t="s">
        <v>854</v>
      </c>
      <c r="B282" s="19" t="s">
        <v>439</v>
      </c>
      <c r="C282" s="18" t="s">
        <v>34</v>
      </c>
      <c r="D282" s="6">
        <v>2</v>
      </c>
      <c r="E282" s="59">
        <v>19.875</v>
      </c>
      <c r="F282" s="59">
        <f t="shared" si="9"/>
        <v>39.75</v>
      </c>
    </row>
    <row r="283" spans="1:6" ht="23.25">
      <c r="A283" s="30" t="s">
        <v>855</v>
      </c>
      <c r="B283" s="19" t="s">
        <v>440</v>
      </c>
      <c r="C283" s="18" t="s">
        <v>34</v>
      </c>
      <c r="D283" s="6">
        <v>18</v>
      </c>
      <c r="E283" s="59">
        <v>37.4625</v>
      </c>
      <c r="F283" s="59">
        <f t="shared" si="9"/>
        <v>674.3249999999999</v>
      </c>
    </row>
    <row r="284" spans="1:6" ht="23.25">
      <c r="A284" s="30" t="s">
        <v>856</v>
      </c>
      <c r="B284" s="19" t="s">
        <v>441</v>
      </c>
      <c r="C284" s="18" t="s">
        <v>34</v>
      </c>
      <c r="D284" s="6">
        <v>2</v>
      </c>
      <c r="E284" s="59">
        <v>55.0625</v>
      </c>
      <c r="F284" s="59">
        <f t="shared" si="9"/>
        <v>110.125</v>
      </c>
    </row>
    <row r="285" spans="1:6" ht="46.5">
      <c r="A285" s="30" t="s">
        <v>442</v>
      </c>
      <c r="B285" s="19" t="s">
        <v>443</v>
      </c>
      <c r="C285" s="18" t="s">
        <v>34</v>
      </c>
      <c r="D285" s="6">
        <v>1</v>
      </c>
      <c r="E285" s="59">
        <v>25.525000000000002</v>
      </c>
      <c r="F285" s="59">
        <f t="shared" si="9"/>
        <v>25.525000000000002</v>
      </c>
    </row>
    <row r="286" spans="1:6" ht="46.5">
      <c r="A286" s="30" t="s">
        <v>444</v>
      </c>
      <c r="B286" s="19" t="s">
        <v>445</v>
      </c>
      <c r="C286" s="18" t="s">
        <v>34</v>
      </c>
      <c r="D286" s="6">
        <v>6</v>
      </c>
      <c r="E286" s="59">
        <v>106.0375</v>
      </c>
      <c r="F286" s="59">
        <f t="shared" si="9"/>
        <v>636.2249999999999</v>
      </c>
    </row>
    <row r="287" spans="1:6" ht="23.25">
      <c r="A287" s="58" t="s">
        <v>815</v>
      </c>
      <c r="B287" s="19" t="s">
        <v>446</v>
      </c>
      <c r="C287" s="18" t="s">
        <v>34</v>
      </c>
      <c r="D287" s="6">
        <v>17</v>
      </c>
      <c r="E287" s="59">
        <v>6.025</v>
      </c>
      <c r="F287" s="59">
        <f t="shared" si="9"/>
        <v>102.42500000000001</v>
      </c>
    </row>
    <row r="288" spans="1:6" ht="23.25">
      <c r="A288" s="58" t="s">
        <v>814</v>
      </c>
      <c r="B288" s="19" t="s">
        <v>447</v>
      </c>
      <c r="C288" s="18" t="s">
        <v>34</v>
      </c>
      <c r="D288" s="6">
        <v>13</v>
      </c>
      <c r="E288" s="59">
        <v>6.025</v>
      </c>
      <c r="F288" s="59">
        <f t="shared" si="9"/>
        <v>78.325</v>
      </c>
    </row>
    <row r="289" spans="1:6" ht="23.25">
      <c r="A289" s="58" t="s">
        <v>813</v>
      </c>
      <c r="B289" s="19" t="s">
        <v>448</v>
      </c>
      <c r="C289" s="18" t="s">
        <v>34</v>
      </c>
      <c r="D289" s="6">
        <v>5</v>
      </c>
      <c r="E289" s="59">
        <v>6.025</v>
      </c>
      <c r="F289" s="59">
        <f t="shared" si="9"/>
        <v>30.125</v>
      </c>
    </row>
    <row r="290" spans="1:6" ht="46.5">
      <c r="A290" s="58" t="s">
        <v>816</v>
      </c>
      <c r="B290" s="19" t="s">
        <v>449</v>
      </c>
      <c r="C290" s="18" t="s">
        <v>34</v>
      </c>
      <c r="D290" s="6">
        <v>1</v>
      </c>
      <c r="E290" s="59">
        <v>10.325</v>
      </c>
      <c r="F290" s="59">
        <f t="shared" si="9"/>
        <v>10.325</v>
      </c>
    </row>
    <row r="291" spans="1:6" ht="23.25">
      <c r="A291" s="37"/>
      <c r="B291" s="19"/>
      <c r="C291" s="18"/>
      <c r="D291" s="5"/>
      <c r="E291" s="38"/>
      <c r="F291" s="41"/>
    </row>
    <row r="292" spans="1:6" ht="23.25">
      <c r="A292" s="30" t="s">
        <v>450</v>
      </c>
      <c r="B292" s="20" t="s">
        <v>451</v>
      </c>
      <c r="C292" s="18"/>
      <c r="D292" s="5"/>
      <c r="E292" s="38"/>
      <c r="F292" s="41"/>
    </row>
    <row r="293" spans="1:6" ht="23.25">
      <c r="A293" s="37" t="s">
        <v>857</v>
      </c>
      <c r="B293" s="19" t="s">
        <v>452</v>
      </c>
      <c r="C293" s="18" t="s">
        <v>34</v>
      </c>
      <c r="D293" s="6">
        <v>71</v>
      </c>
      <c r="E293" s="59">
        <v>36.8875</v>
      </c>
      <c r="F293" s="59">
        <f>_xlfn.IFERROR(D293*E293,"-")</f>
        <v>2619.0125000000003</v>
      </c>
    </row>
    <row r="294" spans="1:6" ht="23.25">
      <c r="A294" s="58" t="s">
        <v>817</v>
      </c>
      <c r="B294" s="19" t="s">
        <v>453</v>
      </c>
      <c r="C294" s="18" t="s">
        <v>34</v>
      </c>
      <c r="D294" s="6">
        <v>71</v>
      </c>
      <c r="E294" s="59">
        <v>6.025</v>
      </c>
      <c r="F294" s="59">
        <f>_xlfn.IFERROR(D294*E294,"-")</f>
        <v>427.77500000000003</v>
      </c>
    </row>
    <row r="295" spans="1:6" ht="23.25">
      <c r="A295" s="58" t="s">
        <v>818</v>
      </c>
      <c r="B295" s="19" t="s">
        <v>454</v>
      </c>
      <c r="C295" s="18" t="s">
        <v>34</v>
      </c>
      <c r="D295" s="6">
        <v>10</v>
      </c>
      <c r="E295" s="59">
        <v>6.025</v>
      </c>
      <c r="F295" s="59">
        <f>_xlfn.IFERROR(D295*E295,"-")</f>
        <v>60.25</v>
      </c>
    </row>
    <row r="296" spans="1:6" ht="23.25">
      <c r="A296" s="37"/>
      <c r="B296" s="19"/>
      <c r="C296" s="18"/>
      <c r="D296" s="5"/>
      <c r="E296" s="38"/>
      <c r="F296" s="41"/>
    </row>
    <row r="297" spans="1:6" ht="23.25">
      <c r="A297" s="30" t="s">
        <v>455</v>
      </c>
      <c r="B297" s="20" t="s">
        <v>456</v>
      </c>
      <c r="C297" s="18"/>
      <c r="D297" s="5"/>
      <c r="E297" s="38"/>
      <c r="F297" s="41"/>
    </row>
    <row r="298" spans="1:6" ht="23.25">
      <c r="A298" s="37" t="s">
        <v>457</v>
      </c>
      <c r="B298" s="19" t="s">
        <v>458</v>
      </c>
      <c r="C298" s="18" t="s">
        <v>34</v>
      </c>
      <c r="D298" s="6">
        <v>64</v>
      </c>
      <c r="E298" s="59">
        <v>3.6780480000000004</v>
      </c>
      <c r="F298" s="59">
        <f aca="true" t="shared" si="10" ref="F298:F303">_xlfn.IFERROR(D298*E298,"-")</f>
        <v>235.39507200000003</v>
      </c>
    </row>
    <row r="299" spans="1:6" ht="23.25">
      <c r="A299" s="37" t="s">
        <v>459</v>
      </c>
      <c r="B299" s="19" t="s">
        <v>460</v>
      </c>
      <c r="C299" s="18" t="s">
        <v>34</v>
      </c>
      <c r="D299" s="6">
        <v>1200</v>
      </c>
      <c r="E299" s="59">
        <v>0.9515880000000001</v>
      </c>
      <c r="F299" s="59">
        <f t="shared" si="10"/>
        <v>1141.9056</v>
      </c>
    </row>
    <row r="300" spans="1:6" ht="23.25">
      <c r="A300" s="37" t="s">
        <v>461</v>
      </c>
      <c r="B300" s="19" t="s">
        <v>462</v>
      </c>
      <c r="C300" s="18" t="s">
        <v>34</v>
      </c>
      <c r="D300" s="6">
        <v>32</v>
      </c>
      <c r="E300" s="59">
        <v>20.165112</v>
      </c>
      <c r="F300" s="59">
        <f t="shared" si="10"/>
        <v>645.283584</v>
      </c>
    </row>
    <row r="301" spans="1:6" ht="23.25">
      <c r="A301" s="37" t="s">
        <v>463</v>
      </c>
      <c r="B301" s="19" t="s">
        <v>464</v>
      </c>
      <c r="C301" s="18" t="s">
        <v>34</v>
      </c>
      <c r="D301" s="6">
        <v>32</v>
      </c>
      <c r="E301" s="59">
        <v>20.165112</v>
      </c>
      <c r="F301" s="59">
        <f t="shared" si="10"/>
        <v>645.283584</v>
      </c>
    </row>
    <row r="302" spans="1:6" ht="23.25">
      <c r="A302" s="37" t="s">
        <v>465</v>
      </c>
      <c r="B302" s="19" t="s">
        <v>466</v>
      </c>
      <c r="C302" s="18" t="s">
        <v>34</v>
      </c>
      <c r="D302" s="6">
        <v>300</v>
      </c>
      <c r="E302" s="59">
        <v>14.11344</v>
      </c>
      <c r="F302" s="59">
        <f t="shared" si="10"/>
        <v>4234.032</v>
      </c>
    </row>
    <row r="303" spans="1:6" ht="23.25">
      <c r="A303" s="37" t="s">
        <v>467</v>
      </c>
      <c r="B303" s="19" t="s">
        <v>468</v>
      </c>
      <c r="C303" s="18" t="s">
        <v>19</v>
      </c>
      <c r="D303" s="6">
        <v>120</v>
      </c>
      <c r="E303" s="59">
        <v>54.90342000000001</v>
      </c>
      <c r="F303" s="59">
        <f t="shared" si="10"/>
        <v>6588.410400000002</v>
      </c>
    </row>
    <row r="304" spans="1:6" ht="23.25">
      <c r="A304" s="37"/>
      <c r="B304" s="19"/>
      <c r="C304" s="18"/>
      <c r="D304" s="6"/>
      <c r="E304" s="38"/>
      <c r="F304" s="41"/>
    </row>
    <row r="305" spans="1:6" ht="22.5" customHeight="1">
      <c r="A305" s="43" t="s">
        <v>469</v>
      </c>
      <c r="B305" s="25" t="s">
        <v>470</v>
      </c>
      <c r="C305" s="26"/>
      <c r="D305" s="24"/>
      <c r="E305" s="55"/>
      <c r="F305" s="24">
        <f>SUM(F307:F309)</f>
        <v>300.626964</v>
      </c>
    </row>
    <row r="306" spans="1:6" ht="23.25">
      <c r="A306" s="30" t="s">
        <v>471</v>
      </c>
      <c r="B306" s="20" t="s">
        <v>472</v>
      </c>
      <c r="C306" s="18"/>
      <c r="D306" s="5"/>
      <c r="E306" s="38"/>
      <c r="F306" s="41"/>
    </row>
    <row r="307" spans="1:6" ht="23.25">
      <c r="A307" s="30" t="s">
        <v>473</v>
      </c>
      <c r="B307" s="19" t="s">
        <v>474</v>
      </c>
      <c r="C307" s="18" t="s">
        <v>475</v>
      </c>
      <c r="D307" s="6">
        <v>1</v>
      </c>
      <c r="E307" s="59">
        <v>168.431076</v>
      </c>
      <c r="F307" s="59">
        <f>_xlfn.IFERROR(D307*E307,"-")</f>
        <v>168.431076</v>
      </c>
    </row>
    <row r="308" spans="1:6" ht="23.25">
      <c r="A308" s="30" t="s">
        <v>476</v>
      </c>
      <c r="B308" s="20" t="s">
        <v>477</v>
      </c>
      <c r="C308" s="18"/>
      <c r="D308" s="5"/>
      <c r="E308" s="38"/>
      <c r="F308" s="41"/>
    </row>
    <row r="309" spans="1:6" ht="46.5">
      <c r="A309" s="37" t="s">
        <v>478</v>
      </c>
      <c r="B309" s="19" t="s">
        <v>479</v>
      </c>
      <c r="C309" s="18" t="s">
        <v>475</v>
      </c>
      <c r="D309" s="6">
        <v>2</v>
      </c>
      <c r="E309" s="59">
        <v>66.097944</v>
      </c>
      <c r="F309" s="59">
        <f>_xlfn.IFERROR(D309*E309,"-")</f>
        <v>132.195888</v>
      </c>
    </row>
    <row r="310" spans="1:6" ht="23.25">
      <c r="A310" s="37"/>
      <c r="B310" s="19"/>
      <c r="C310" s="18"/>
      <c r="D310" s="5"/>
      <c r="E310" s="38"/>
      <c r="F310" s="41"/>
    </row>
    <row r="311" spans="1:6" ht="52.5" customHeight="1">
      <c r="A311" s="43" t="s">
        <v>480</v>
      </c>
      <c r="B311" s="25" t="s">
        <v>481</v>
      </c>
      <c r="C311" s="26"/>
      <c r="D311" s="24"/>
      <c r="E311" s="55"/>
      <c r="F311" s="24">
        <f>SUM(F313:F352)</f>
        <v>9692.244540000002</v>
      </c>
    </row>
    <row r="312" spans="1:6" ht="23.25">
      <c r="A312" s="30" t="s">
        <v>482</v>
      </c>
      <c r="B312" s="20" t="s">
        <v>483</v>
      </c>
      <c r="C312" s="18"/>
      <c r="D312" s="5"/>
      <c r="E312" s="38"/>
      <c r="F312" s="41"/>
    </row>
    <row r="313" spans="1:6" ht="23.25">
      <c r="A313" s="37" t="s">
        <v>484</v>
      </c>
      <c r="B313" s="19" t="s">
        <v>485</v>
      </c>
      <c r="C313" s="18" t="s">
        <v>34</v>
      </c>
      <c r="D313" s="6">
        <v>4</v>
      </c>
      <c r="E313" s="59">
        <v>224.756532</v>
      </c>
      <c r="F313" s="59">
        <f aca="true" t="shared" si="11" ref="F313:F319">_xlfn.IFERROR(D313*E313,"-")</f>
        <v>899.026128</v>
      </c>
    </row>
    <row r="314" spans="1:6" ht="23.25">
      <c r="A314" s="37" t="s">
        <v>486</v>
      </c>
      <c r="B314" s="19" t="s">
        <v>487</v>
      </c>
      <c r="C314" s="18" t="s">
        <v>34</v>
      </c>
      <c r="D314" s="6">
        <v>1</v>
      </c>
      <c r="E314" s="59">
        <v>70.930728</v>
      </c>
      <c r="F314" s="59">
        <f t="shared" si="11"/>
        <v>70.930728</v>
      </c>
    </row>
    <row r="315" spans="1:6" ht="23.25">
      <c r="A315" s="37" t="s">
        <v>488</v>
      </c>
      <c r="B315" s="19" t="s">
        <v>489</v>
      </c>
      <c r="C315" s="18" t="s">
        <v>34</v>
      </c>
      <c r="D315" s="6">
        <v>6</v>
      </c>
      <c r="E315" s="59">
        <v>26.751384</v>
      </c>
      <c r="F315" s="59">
        <f t="shared" si="11"/>
        <v>160.508304</v>
      </c>
    </row>
    <row r="316" spans="1:6" ht="23.25">
      <c r="A316" s="37" t="s">
        <v>490</v>
      </c>
      <c r="B316" s="19" t="s">
        <v>491</v>
      </c>
      <c r="C316" s="18" t="s">
        <v>34</v>
      </c>
      <c r="D316" s="6">
        <v>6</v>
      </c>
      <c r="E316" s="59">
        <v>26.772768000000006</v>
      </c>
      <c r="F316" s="59">
        <f t="shared" si="11"/>
        <v>160.63660800000002</v>
      </c>
    </row>
    <row r="317" spans="1:6" ht="23.25">
      <c r="A317" s="37" t="s">
        <v>492</v>
      </c>
      <c r="B317" s="19" t="s">
        <v>493</v>
      </c>
      <c r="C317" s="18" t="s">
        <v>34</v>
      </c>
      <c r="D317" s="6">
        <v>6</v>
      </c>
      <c r="E317" s="59">
        <v>201.61904400000003</v>
      </c>
      <c r="F317" s="59">
        <f t="shared" si="11"/>
        <v>1209.7142640000002</v>
      </c>
    </row>
    <row r="318" spans="1:6" ht="23.25">
      <c r="A318" s="37" t="s">
        <v>494</v>
      </c>
      <c r="B318" s="19" t="s">
        <v>495</v>
      </c>
      <c r="C318" s="18" t="s">
        <v>34</v>
      </c>
      <c r="D318" s="6">
        <v>2</v>
      </c>
      <c r="E318" s="59">
        <v>33.444576</v>
      </c>
      <c r="F318" s="59">
        <f t="shared" si="11"/>
        <v>66.889152</v>
      </c>
    </row>
    <row r="319" spans="1:6" ht="23.25">
      <c r="A319" s="37" t="s">
        <v>496</v>
      </c>
      <c r="B319" s="19" t="s">
        <v>497</v>
      </c>
      <c r="C319" s="18" t="s">
        <v>34</v>
      </c>
      <c r="D319" s="6">
        <v>1</v>
      </c>
      <c r="E319" s="59">
        <v>33.444576</v>
      </c>
      <c r="F319" s="59">
        <f t="shared" si="11"/>
        <v>33.444576</v>
      </c>
    </row>
    <row r="320" spans="1:6" ht="23.25">
      <c r="A320" s="30" t="s">
        <v>498</v>
      </c>
      <c r="B320" s="20" t="s">
        <v>499</v>
      </c>
      <c r="C320" s="18"/>
      <c r="D320" s="5"/>
      <c r="E320" s="38"/>
      <c r="F320" s="41"/>
    </row>
    <row r="321" spans="1:6" ht="46.5">
      <c r="A321" s="37" t="s">
        <v>500</v>
      </c>
      <c r="B321" s="19" t="s">
        <v>501</v>
      </c>
      <c r="C321" s="18" t="s">
        <v>19</v>
      </c>
      <c r="D321" s="6">
        <v>890</v>
      </c>
      <c r="E321" s="59">
        <v>2.3950080000000002</v>
      </c>
      <c r="F321" s="59">
        <f>_xlfn.IFERROR(D321*E321,"-")</f>
        <v>2131.5571200000004</v>
      </c>
    </row>
    <row r="322" spans="1:6" ht="23.25">
      <c r="A322" s="37" t="s">
        <v>502</v>
      </c>
      <c r="B322" s="19" t="s">
        <v>503</v>
      </c>
      <c r="C322" s="18" t="s">
        <v>19</v>
      </c>
      <c r="D322" s="6">
        <v>8</v>
      </c>
      <c r="E322" s="59">
        <v>3.0686040000000006</v>
      </c>
      <c r="F322" s="59">
        <f>_xlfn.IFERROR(D322*E322,"-")</f>
        <v>24.548832000000004</v>
      </c>
    </row>
    <row r="323" spans="1:6" ht="23.25">
      <c r="A323" s="30" t="s">
        <v>504</v>
      </c>
      <c r="B323" s="20" t="s">
        <v>505</v>
      </c>
      <c r="C323" s="18"/>
      <c r="D323" s="5"/>
      <c r="E323" s="38"/>
      <c r="F323" s="41"/>
    </row>
    <row r="324" spans="1:6" ht="46.5">
      <c r="A324" s="37" t="s">
        <v>506</v>
      </c>
      <c r="B324" s="19" t="s">
        <v>507</v>
      </c>
      <c r="C324" s="18" t="s">
        <v>34</v>
      </c>
      <c r="D324" s="6">
        <v>41</v>
      </c>
      <c r="E324" s="59">
        <v>1.218888</v>
      </c>
      <c r="F324" s="59">
        <f>_xlfn.IFERROR(D324*E324,"-")</f>
        <v>49.974408</v>
      </c>
    </row>
    <row r="325" spans="1:6" ht="46.5">
      <c r="A325" s="37" t="s">
        <v>508</v>
      </c>
      <c r="B325" s="19" t="s">
        <v>509</v>
      </c>
      <c r="C325" s="18" t="s">
        <v>34</v>
      </c>
      <c r="D325" s="6">
        <v>48</v>
      </c>
      <c r="E325" s="59">
        <v>1.144044</v>
      </c>
      <c r="F325" s="59">
        <f>_xlfn.IFERROR(D325*E325,"-")</f>
        <v>54.914112</v>
      </c>
    </row>
    <row r="326" spans="1:6" ht="46.5">
      <c r="A326" s="37" t="s">
        <v>510</v>
      </c>
      <c r="B326" s="19" t="s">
        <v>511</v>
      </c>
      <c r="C326" s="18" t="s">
        <v>34</v>
      </c>
      <c r="D326" s="6">
        <v>35</v>
      </c>
      <c r="E326" s="59">
        <v>1.785564</v>
      </c>
      <c r="F326" s="59">
        <f>_xlfn.IFERROR(D326*E326,"-")</f>
        <v>62.49474</v>
      </c>
    </row>
    <row r="327" spans="1:6" ht="23.25">
      <c r="A327" s="37" t="s">
        <v>512</v>
      </c>
      <c r="B327" s="19" t="s">
        <v>513</v>
      </c>
      <c r="C327" s="18" t="s">
        <v>34</v>
      </c>
      <c r="D327" s="6">
        <v>15</v>
      </c>
      <c r="E327" s="59">
        <v>2.929608</v>
      </c>
      <c r="F327" s="59">
        <f>_xlfn.IFERROR(D327*E327,"-")</f>
        <v>43.94412</v>
      </c>
    </row>
    <row r="328" spans="1:6" ht="23.25">
      <c r="A328" s="30" t="s">
        <v>514</v>
      </c>
      <c r="B328" s="20" t="s">
        <v>451</v>
      </c>
      <c r="C328" s="18"/>
      <c r="D328" s="5"/>
      <c r="E328" s="38"/>
      <c r="F328" s="41"/>
    </row>
    <row r="329" spans="1:6" ht="23.25">
      <c r="A329" s="37" t="s">
        <v>515</v>
      </c>
      <c r="B329" s="19" t="s">
        <v>516</v>
      </c>
      <c r="C329" s="18" t="s">
        <v>34</v>
      </c>
      <c r="D329" s="6">
        <v>41</v>
      </c>
      <c r="E329" s="59">
        <v>4.832784</v>
      </c>
      <c r="F329" s="59">
        <f>_xlfn.IFERROR(D329*E329,"-")</f>
        <v>198.144144</v>
      </c>
    </row>
    <row r="330" spans="1:6" ht="23.25">
      <c r="A330" s="37" t="s">
        <v>517</v>
      </c>
      <c r="B330" s="19" t="s">
        <v>518</v>
      </c>
      <c r="C330" s="18" t="s">
        <v>34</v>
      </c>
      <c r="D330" s="6">
        <v>2</v>
      </c>
      <c r="E330" s="59">
        <v>1.6251840000000004</v>
      </c>
      <c r="F330" s="59">
        <f>_xlfn.IFERROR(D330*E330,"-")</f>
        <v>3.250368000000001</v>
      </c>
    </row>
    <row r="331" spans="1:6" ht="23.25">
      <c r="A331" s="30" t="s">
        <v>519</v>
      </c>
      <c r="B331" s="20" t="s">
        <v>520</v>
      </c>
      <c r="C331" s="18"/>
      <c r="D331" s="5"/>
      <c r="E331" s="38"/>
      <c r="F331" s="41"/>
    </row>
    <row r="332" spans="1:6" ht="23.25">
      <c r="A332" s="37" t="s">
        <v>521</v>
      </c>
      <c r="B332" s="19" t="s">
        <v>522</v>
      </c>
      <c r="C332" s="18" t="s">
        <v>34</v>
      </c>
      <c r="D332" s="6">
        <v>2</v>
      </c>
      <c r="E332" s="59">
        <v>4.672404</v>
      </c>
      <c r="F332" s="59">
        <f aca="true" t="shared" si="12" ref="F332:F339">_xlfn.IFERROR(D332*E332,"-")</f>
        <v>9.344808</v>
      </c>
    </row>
    <row r="333" spans="1:6" ht="46.5">
      <c r="A333" s="37" t="s">
        <v>523</v>
      </c>
      <c r="B333" s="19" t="s">
        <v>524</v>
      </c>
      <c r="C333" s="18" t="s">
        <v>34</v>
      </c>
      <c r="D333" s="6">
        <v>1</v>
      </c>
      <c r="E333" s="59">
        <v>156.00697200000002</v>
      </c>
      <c r="F333" s="59">
        <f t="shared" si="12"/>
        <v>156.00697200000002</v>
      </c>
    </row>
    <row r="334" spans="1:6" ht="69.75">
      <c r="A334" s="37" t="s">
        <v>525</v>
      </c>
      <c r="B334" s="19" t="s">
        <v>526</v>
      </c>
      <c r="C334" s="18" t="s">
        <v>34</v>
      </c>
      <c r="D334" s="6">
        <v>2</v>
      </c>
      <c r="E334" s="59">
        <v>7.473708</v>
      </c>
      <c r="F334" s="59">
        <f t="shared" si="12"/>
        <v>14.947416</v>
      </c>
    </row>
    <row r="335" spans="1:6" ht="23.25">
      <c r="A335" s="37" t="s">
        <v>527</v>
      </c>
      <c r="B335" s="19" t="s">
        <v>528</v>
      </c>
      <c r="C335" s="18" t="s">
        <v>34</v>
      </c>
      <c r="D335" s="6">
        <v>1</v>
      </c>
      <c r="E335" s="59">
        <v>7.708932000000001</v>
      </c>
      <c r="F335" s="59">
        <f t="shared" si="12"/>
        <v>7.708932000000001</v>
      </c>
    </row>
    <row r="336" spans="1:6" ht="23.25">
      <c r="A336" s="37" t="s">
        <v>529</v>
      </c>
      <c r="B336" s="19" t="s">
        <v>530</v>
      </c>
      <c r="C336" s="18" t="s">
        <v>34</v>
      </c>
      <c r="D336" s="6">
        <v>13</v>
      </c>
      <c r="E336" s="59">
        <v>7.120872</v>
      </c>
      <c r="F336" s="59">
        <f t="shared" si="12"/>
        <v>92.571336</v>
      </c>
    </row>
    <row r="337" spans="1:6" ht="23.25">
      <c r="A337" s="37" t="s">
        <v>531</v>
      </c>
      <c r="B337" s="19" t="s">
        <v>532</v>
      </c>
      <c r="C337" s="18" t="s">
        <v>34</v>
      </c>
      <c r="D337" s="6">
        <v>1</v>
      </c>
      <c r="E337" s="59">
        <v>6.051672</v>
      </c>
      <c r="F337" s="59">
        <f t="shared" si="12"/>
        <v>6.051672</v>
      </c>
    </row>
    <row r="338" spans="1:6" ht="46.5">
      <c r="A338" s="37" t="s">
        <v>533</v>
      </c>
      <c r="B338" s="19" t="s">
        <v>534</v>
      </c>
      <c r="C338" s="18" t="s">
        <v>34</v>
      </c>
      <c r="D338" s="6">
        <v>1</v>
      </c>
      <c r="E338" s="59">
        <v>6.682500000000001</v>
      </c>
      <c r="F338" s="59">
        <f t="shared" si="12"/>
        <v>6.682500000000001</v>
      </c>
    </row>
    <row r="339" spans="1:6" ht="23.25">
      <c r="A339" s="37" t="s">
        <v>535</v>
      </c>
      <c r="B339" s="19" t="s">
        <v>536</v>
      </c>
      <c r="C339" s="18" t="s">
        <v>34</v>
      </c>
      <c r="D339" s="6">
        <v>14</v>
      </c>
      <c r="E339" s="59">
        <v>6.757344</v>
      </c>
      <c r="F339" s="59">
        <f t="shared" si="12"/>
        <v>94.60281599999999</v>
      </c>
    </row>
    <row r="340" spans="1:6" ht="23.25">
      <c r="A340" s="30" t="s">
        <v>537</v>
      </c>
      <c r="B340" s="20" t="s">
        <v>353</v>
      </c>
      <c r="C340" s="18"/>
      <c r="D340" s="5"/>
      <c r="E340" s="38"/>
      <c r="F340" s="41"/>
    </row>
    <row r="341" spans="1:6" ht="23.25">
      <c r="A341" s="37" t="s">
        <v>538</v>
      </c>
      <c r="B341" s="20" t="s">
        <v>539</v>
      </c>
      <c r="C341" s="18"/>
      <c r="D341" s="5"/>
      <c r="E341" s="38"/>
      <c r="F341" s="41"/>
    </row>
    <row r="342" spans="1:6" ht="23.25">
      <c r="A342" s="37" t="s">
        <v>540</v>
      </c>
      <c r="B342" s="19" t="s">
        <v>541</v>
      </c>
      <c r="C342" s="18" t="s">
        <v>19</v>
      </c>
      <c r="D342" s="6">
        <v>1</v>
      </c>
      <c r="E342" s="59">
        <v>27.39290400000001</v>
      </c>
      <c r="F342" s="59">
        <f aca="true" t="shared" si="13" ref="F342:F352">_xlfn.IFERROR(D342*E342,"-")</f>
        <v>27.39290400000001</v>
      </c>
    </row>
    <row r="343" spans="1:6" ht="23.25">
      <c r="A343" s="37" t="s">
        <v>542</v>
      </c>
      <c r="B343" s="19" t="s">
        <v>543</v>
      </c>
      <c r="C343" s="18" t="s">
        <v>19</v>
      </c>
      <c r="D343" s="6">
        <v>70</v>
      </c>
      <c r="E343" s="59">
        <v>21.694068</v>
      </c>
      <c r="F343" s="59">
        <f t="shared" si="13"/>
        <v>1518.5847600000002</v>
      </c>
    </row>
    <row r="344" spans="1:6" ht="23.25">
      <c r="A344" s="37" t="s">
        <v>544</v>
      </c>
      <c r="B344" s="19" t="s">
        <v>545</v>
      </c>
      <c r="C344" s="18" t="s">
        <v>19</v>
      </c>
      <c r="D344" s="6">
        <v>10</v>
      </c>
      <c r="E344" s="59">
        <v>22.228668000000003</v>
      </c>
      <c r="F344" s="59">
        <f t="shared" si="13"/>
        <v>222.28668000000002</v>
      </c>
    </row>
    <row r="345" spans="1:6" ht="46.5">
      <c r="A345" s="37" t="s">
        <v>546</v>
      </c>
      <c r="B345" s="19" t="s">
        <v>547</v>
      </c>
      <c r="C345" s="18" t="s">
        <v>19</v>
      </c>
      <c r="D345" s="6">
        <v>45</v>
      </c>
      <c r="E345" s="59">
        <v>22.891572000000004</v>
      </c>
      <c r="F345" s="59">
        <f t="shared" si="13"/>
        <v>1030.12074</v>
      </c>
    </row>
    <row r="346" spans="1:6" ht="23.25">
      <c r="A346" s="37" t="s">
        <v>548</v>
      </c>
      <c r="B346" s="19" t="s">
        <v>549</v>
      </c>
      <c r="C346" s="18" t="s">
        <v>19</v>
      </c>
      <c r="D346" s="6">
        <v>10</v>
      </c>
      <c r="E346" s="59">
        <v>4.5975600000000005</v>
      </c>
      <c r="F346" s="59">
        <f t="shared" si="13"/>
        <v>45.97560000000001</v>
      </c>
    </row>
    <row r="347" spans="1:6" ht="46.5">
      <c r="A347" s="37" t="s">
        <v>550</v>
      </c>
      <c r="B347" s="19" t="s">
        <v>551</v>
      </c>
      <c r="C347" s="18" t="s">
        <v>34</v>
      </c>
      <c r="D347" s="6">
        <v>75</v>
      </c>
      <c r="E347" s="59">
        <v>2.1170160000000005</v>
      </c>
      <c r="F347" s="59">
        <f t="shared" si="13"/>
        <v>158.77620000000005</v>
      </c>
    </row>
    <row r="348" spans="1:6" ht="23.25">
      <c r="A348" s="37" t="s">
        <v>552</v>
      </c>
      <c r="B348" s="19" t="s">
        <v>553</v>
      </c>
      <c r="C348" s="18" t="s">
        <v>34</v>
      </c>
      <c r="D348" s="6">
        <v>75</v>
      </c>
      <c r="E348" s="59">
        <v>2.0100960000000003</v>
      </c>
      <c r="F348" s="59">
        <f t="shared" si="13"/>
        <v>150.7572</v>
      </c>
    </row>
    <row r="349" spans="1:6" ht="23.25">
      <c r="A349" s="37" t="s">
        <v>554</v>
      </c>
      <c r="B349" s="19" t="s">
        <v>555</v>
      </c>
      <c r="C349" s="18" t="s">
        <v>34</v>
      </c>
      <c r="D349" s="6">
        <v>75</v>
      </c>
      <c r="E349" s="59">
        <v>3.5925120000000006</v>
      </c>
      <c r="F349" s="59">
        <f t="shared" si="13"/>
        <v>269.43840000000006</v>
      </c>
    </row>
    <row r="350" spans="1:6" ht="23.25">
      <c r="A350" s="37" t="s">
        <v>556</v>
      </c>
      <c r="B350" s="19" t="s">
        <v>557</v>
      </c>
      <c r="C350" s="18" t="s">
        <v>34</v>
      </c>
      <c r="D350" s="6">
        <v>75</v>
      </c>
      <c r="E350" s="59">
        <v>3.6780480000000004</v>
      </c>
      <c r="F350" s="59">
        <f t="shared" si="13"/>
        <v>275.85360000000003</v>
      </c>
    </row>
    <row r="351" spans="1:6" ht="23.25">
      <c r="A351" s="37" t="s">
        <v>558</v>
      </c>
      <c r="B351" s="19" t="s">
        <v>559</v>
      </c>
      <c r="C351" s="18" t="s">
        <v>34</v>
      </c>
      <c r="D351" s="6">
        <v>75</v>
      </c>
      <c r="E351" s="59">
        <v>2.223936</v>
      </c>
      <c r="F351" s="59">
        <f t="shared" si="13"/>
        <v>166.79520000000002</v>
      </c>
    </row>
    <row r="352" spans="1:6" ht="23.25">
      <c r="A352" s="37" t="s">
        <v>560</v>
      </c>
      <c r="B352" s="19" t="s">
        <v>561</v>
      </c>
      <c r="C352" s="18" t="s">
        <v>34</v>
      </c>
      <c r="D352" s="6">
        <v>100</v>
      </c>
      <c r="E352" s="59">
        <v>2.683692</v>
      </c>
      <c r="F352" s="59">
        <f t="shared" si="13"/>
        <v>268.36920000000003</v>
      </c>
    </row>
    <row r="353" spans="1:6" ht="23.25">
      <c r="A353" s="37"/>
      <c r="B353" s="19"/>
      <c r="C353" s="18"/>
      <c r="D353" s="5"/>
      <c r="E353" s="38"/>
      <c r="F353" s="41"/>
    </row>
    <row r="354" spans="1:6" ht="23.25">
      <c r="A354" s="43" t="s">
        <v>562</v>
      </c>
      <c r="B354" s="25" t="s">
        <v>563</v>
      </c>
      <c r="C354" s="26"/>
      <c r="D354" s="24"/>
      <c r="E354" s="55"/>
      <c r="F354" s="24">
        <f>SUM(F355:F377)</f>
        <v>6591.104783999999</v>
      </c>
    </row>
    <row r="355" spans="1:6" ht="46.5">
      <c r="A355" s="37" t="s">
        <v>564</v>
      </c>
      <c r="B355" s="19" t="s">
        <v>565</v>
      </c>
      <c r="C355" s="18" t="s">
        <v>34</v>
      </c>
      <c r="D355" s="6">
        <v>12</v>
      </c>
      <c r="E355" s="59">
        <v>43.505748000000004</v>
      </c>
      <c r="F355" s="59">
        <f aca="true" t="shared" si="14" ref="F355:F369">_xlfn.IFERROR(D355*E355,"-")</f>
        <v>522.068976</v>
      </c>
    </row>
    <row r="356" spans="1:6" ht="23.25">
      <c r="A356" s="37" t="s">
        <v>566</v>
      </c>
      <c r="B356" s="19" t="s">
        <v>567</v>
      </c>
      <c r="C356" s="18" t="s">
        <v>34</v>
      </c>
      <c r="D356" s="6">
        <v>6</v>
      </c>
      <c r="E356" s="59">
        <v>4.8114</v>
      </c>
      <c r="F356" s="59">
        <f t="shared" si="14"/>
        <v>28.8684</v>
      </c>
    </row>
    <row r="357" spans="1:6" ht="23.25">
      <c r="A357" s="37" t="s">
        <v>568</v>
      </c>
      <c r="B357" s="19" t="s">
        <v>569</v>
      </c>
      <c r="C357" s="18" t="s">
        <v>34</v>
      </c>
      <c r="D357" s="6">
        <v>1</v>
      </c>
      <c r="E357" s="59">
        <v>4.5441</v>
      </c>
      <c r="F357" s="59">
        <f t="shared" si="14"/>
        <v>4.5441</v>
      </c>
    </row>
    <row r="358" spans="1:6" ht="23.25">
      <c r="A358" s="37" t="s">
        <v>570</v>
      </c>
      <c r="B358" s="19" t="s">
        <v>571</v>
      </c>
      <c r="C358" s="18" t="s">
        <v>34</v>
      </c>
      <c r="D358" s="6">
        <v>2</v>
      </c>
      <c r="E358" s="59">
        <v>4.266108000000001</v>
      </c>
      <c r="F358" s="59">
        <f t="shared" si="14"/>
        <v>8.532216000000002</v>
      </c>
    </row>
    <row r="359" spans="1:6" ht="23.25">
      <c r="A359" s="37" t="s">
        <v>572</v>
      </c>
      <c r="B359" s="19" t="s">
        <v>573</v>
      </c>
      <c r="C359" s="18" t="s">
        <v>34</v>
      </c>
      <c r="D359" s="6">
        <v>15</v>
      </c>
      <c r="E359" s="59">
        <v>3.4321320000000006</v>
      </c>
      <c r="F359" s="59">
        <f t="shared" si="14"/>
        <v>51.48198000000001</v>
      </c>
    </row>
    <row r="360" spans="1:6" ht="23.25">
      <c r="A360" s="37" t="s">
        <v>574</v>
      </c>
      <c r="B360" s="19" t="s">
        <v>575</v>
      </c>
      <c r="C360" s="18" t="s">
        <v>34</v>
      </c>
      <c r="D360" s="6">
        <v>4</v>
      </c>
      <c r="E360" s="59">
        <v>3.731508</v>
      </c>
      <c r="F360" s="59">
        <f t="shared" si="14"/>
        <v>14.926032</v>
      </c>
    </row>
    <row r="361" spans="1:6" ht="23.25">
      <c r="A361" s="37" t="s">
        <v>576</v>
      </c>
      <c r="B361" s="19" t="s">
        <v>577</v>
      </c>
      <c r="C361" s="18" t="s">
        <v>34</v>
      </c>
      <c r="D361" s="6">
        <v>40</v>
      </c>
      <c r="E361" s="59">
        <v>3.325212</v>
      </c>
      <c r="F361" s="59">
        <f t="shared" si="14"/>
        <v>133.00848</v>
      </c>
    </row>
    <row r="362" spans="1:6" ht="23.25">
      <c r="A362" s="37" t="s">
        <v>578</v>
      </c>
      <c r="B362" s="19" t="s">
        <v>579</v>
      </c>
      <c r="C362" s="18" t="s">
        <v>34</v>
      </c>
      <c r="D362" s="6">
        <v>20</v>
      </c>
      <c r="E362" s="59">
        <v>3.6780480000000004</v>
      </c>
      <c r="F362" s="59">
        <f t="shared" si="14"/>
        <v>73.56096000000001</v>
      </c>
    </row>
    <row r="363" spans="1:6" ht="23.25">
      <c r="A363" s="37" t="s">
        <v>580</v>
      </c>
      <c r="B363" s="19" t="s">
        <v>581</v>
      </c>
      <c r="C363" s="18" t="s">
        <v>34</v>
      </c>
      <c r="D363" s="6">
        <v>25</v>
      </c>
      <c r="E363" s="59">
        <v>1.8711000000000002</v>
      </c>
      <c r="F363" s="59">
        <f t="shared" si="14"/>
        <v>46.7775</v>
      </c>
    </row>
    <row r="364" spans="1:6" ht="23.25">
      <c r="A364" s="37" t="s">
        <v>582</v>
      </c>
      <c r="B364" s="19" t="s">
        <v>583</v>
      </c>
      <c r="C364" s="18" t="s">
        <v>34</v>
      </c>
      <c r="D364" s="6">
        <v>160</v>
      </c>
      <c r="E364" s="59">
        <v>1.76418</v>
      </c>
      <c r="F364" s="59">
        <f t="shared" si="14"/>
        <v>282.2688</v>
      </c>
    </row>
    <row r="365" spans="1:6" ht="23.25">
      <c r="A365" s="37" t="s">
        <v>584</v>
      </c>
      <c r="B365" s="19" t="s">
        <v>585</v>
      </c>
      <c r="C365" s="18" t="s">
        <v>34</v>
      </c>
      <c r="D365" s="6">
        <v>3</v>
      </c>
      <c r="E365" s="59">
        <v>2.1384</v>
      </c>
      <c r="F365" s="59">
        <f t="shared" si="14"/>
        <v>6.4152</v>
      </c>
    </row>
    <row r="366" spans="1:6" ht="23.25">
      <c r="A366" s="37" t="s">
        <v>586</v>
      </c>
      <c r="B366" s="19" t="s">
        <v>587</v>
      </c>
      <c r="C366" s="18" t="s">
        <v>34</v>
      </c>
      <c r="D366" s="6">
        <v>25</v>
      </c>
      <c r="E366" s="59">
        <v>2.2346280000000003</v>
      </c>
      <c r="F366" s="59">
        <f t="shared" si="14"/>
        <v>55.865700000000004</v>
      </c>
    </row>
    <row r="367" spans="1:6" ht="46.5">
      <c r="A367" s="37" t="s">
        <v>588</v>
      </c>
      <c r="B367" s="19" t="s">
        <v>589</v>
      </c>
      <c r="C367" s="18" t="s">
        <v>34</v>
      </c>
      <c r="D367" s="6">
        <v>3</v>
      </c>
      <c r="E367" s="59">
        <v>37.72137600000001</v>
      </c>
      <c r="F367" s="59">
        <f t="shared" si="14"/>
        <v>113.16412800000002</v>
      </c>
    </row>
    <row r="368" spans="1:6" ht="23.25">
      <c r="A368" s="37" t="s">
        <v>590</v>
      </c>
      <c r="B368" s="19" t="s">
        <v>591</v>
      </c>
      <c r="C368" s="18" t="s">
        <v>34</v>
      </c>
      <c r="D368" s="6">
        <v>300</v>
      </c>
      <c r="E368" s="59">
        <v>5.570532</v>
      </c>
      <c r="F368" s="59">
        <f t="shared" si="14"/>
        <v>1671.1596</v>
      </c>
    </row>
    <row r="369" spans="1:6" ht="23.25">
      <c r="A369" s="37" t="s">
        <v>592</v>
      </c>
      <c r="B369" s="19" t="s">
        <v>593</v>
      </c>
      <c r="C369" s="18" t="s">
        <v>34</v>
      </c>
      <c r="D369" s="6">
        <v>15</v>
      </c>
      <c r="E369" s="59">
        <v>17.9091</v>
      </c>
      <c r="F369" s="59">
        <f t="shared" si="14"/>
        <v>268.63649999999996</v>
      </c>
    </row>
    <row r="370" spans="1:6" ht="23.25">
      <c r="A370" s="30" t="s">
        <v>594</v>
      </c>
      <c r="B370" s="20" t="s">
        <v>595</v>
      </c>
      <c r="C370" s="18"/>
      <c r="D370" s="5"/>
      <c r="E370" s="38"/>
      <c r="F370" s="41"/>
    </row>
    <row r="371" spans="1:6" ht="23.25">
      <c r="A371" s="37" t="s">
        <v>596</v>
      </c>
      <c r="B371" s="19" t="s">
        <v>597</v>
      </c>
      <c r="C371" s="18" t="s">
        <v>34</v>
      </c>
      <c r="D371" s="6">
        <v>10</v>
      </c>
      <c r="E371" s="59">
        <v>84.68064</v>
      </c>
      <c r="F371" s="59">
        <f aca="true" t="shared" si="15" ref="F371:F377">_xlfn.IFERROR(D371*E371,"-")</f>
        <v>846.8063999999999</v>
      </c>
    </row>
    <row r="372" spans="1:6" ht="23.25">
      <c r="A372" s="37" t="s">
        <v>598</v>
      </c>
      <c r="B372" s="19" t="s">
        <v>599</v>
      </c>
      <c r="C372" s="18" t="s">
        <v>34</v>
      </c>
      <c r="D372" s="6">
        <v>10</v>
      </c>
      <c r="E372" s="59">
        <v>34.513776</v>
      </c>
      <c r="F372" s="59">
        <f t="shared" si="15"/>
        <v>345.13776</v>
      </c>
    </row>
    <row r="373" spans="1:6" ht="23.25">
      <c r="A373" s="37" t="s">
        <v>600</v>
      </c>
      <c r="B373" s="19" t="s">
        <v>601</v>
      </c>
      <c r="C373" s="18" t="s">
        <v>34</v>
      </c>
      <c r="D373" s="6">
        <v>20</v>
      </c>
      <c r="E373" s="59">
        <v>84.616488</v>
      </c>
      <c r="F373" s="59">
        <f t="shared" si="15"/>
        <v>1692.32976</v>
      </c>
    </row>
    <row r="374" spans="1:6" ht="23.25">
      <c r="A374" s="37" t="s">
        <v>602</v>
      </c>
      <c r="B374" s="19" t="s">
        <v>603</v>
      </c>
      <c r="C374" s="18" t="s">
        <v>34</v>
      </c>
      <c r="D374" s="6">
        <v>2</v>
      </c>
      <c r="E374" s="59">
        <v>5.688144</v>
      </c>
      <c r="F374" s="59">
        <f t="shared" si="15"/>
        <v>11.376288</v>
      </c>
    </row>
    <row r="375" spans="1:6" ht="23.25">
      <c r="A375" s="37" t="s">
        <v>604</v>
      </c>
      <c r="B375" s="19" t="s">
        <v>605</v>
      </c>
      <c r="C375" s="18" t="s">
        <v>34</v>
      </c>
      <c r="D375" s="6">
        <v>40</v>
      </c>
      <c r="E375" s="59">
        <v>4.512024</v>
      </c>
      <c r="F375" s="59">
        <f t="shared" si="15"/>
        <v>180.48096</v>
      </c>
    </row>
    <row r="376" spans="1:6" ht="23.25">
      <c r="A376" s="37" t="s">
        <v>606</v>
      </c>
      <c r="B376" s="19" t="s">
        <v>607</v>
      </c>
      <c r="C376" s="18" t="s">
        <v>34</v>
      </c>
      <c r="D376" s="6">
        <v>4</v>
      </c>
      <c r="E376" s="59">
        <v>4.255416</v>
      </c>
      <c r="F376" s="59">
        <f t="shared" si="15"/>
        <v>17.021664</v>
      </c>
    </row>
    <row r="377" spans="1:6" ht="23.25">
      <c r="A377" s="37" t="s">
        <v>608</v>
      </c>
      <c r="B377" s="19" t="s">
        <v>609</v>
      </c>
      <c r="C377" s="18" t="s">
        <v>34</v>
      </c>
      <c r="D377" s="6">
        <v>7</v>
      </c>
      <c r="E377" s="59">
        <v>30.953339999999997</v>
      </c>
      <c r="F377" s="59">
        <f t="shared" si="15"/>
        <v>216.67337999999998</v>
      </c>
    </row>
    <row r="378" spans="1:6" ht="23.25">
      <c r="A378" s="37"/>
      <c r="B378" s="19"/>
      <c r="C378" s="18"/>
      <c r="D378" s="5"/>
      <c r="E378" s="38"/>
      <c r="F378" s="41"/>
    </row>
    <row r="379" spans="1:6" ht="23.25">
      <c r="A379" s="43" t="s">
        <v>610</v>
      </c>
      <c r="B379" s="25" t="s">
        <v>611</v>
      </c>
      <c r="C379" s="26"/>
      <c r="D379" s="24"/>
      <c r="E379" s="55"/>
      <c r="F379" s="24">
        <f>SUM(F380:F380)</f>
        <v>296.7778440000001</v>
      </c>
    </row>
    <row r="380" spans="1:6" ht="23.25">
      <c r="A380" s="37" t="s">
        <v>612</v>
      </c>
      <c r="B380" s="19" t="s">
        <v>613</v>
      </c>
      <c r="C380" s="18" t="s">
        <v>34</v>
      </c>
      <c r="D380" s="6">
        <v>41</v>
      </c>
      <c r="E380" s="59">
        <v>7.2384840000000015</v>
      </c>
      <c r="F380" s="59">
        <f>_xlfn.IFERROR(D380*E380,"-")</f>
        <v>296.7778440000001</v>
      </c>
    </row>
    <row r="381" spans="1:6" ht="23.25">
      <c r="A381" s="37"/>
      <c r="B381" s="19"/>
      <c r="C381" s="18"/>
      <c r="D381" s="5"/>
      <c r="E381" s="38"/>
      <c r="F381" s="41"/>
    </row>
    <row r="382" spans="1:6" ht="23.25">
      <c r="A382" s="43" t="s">
        <v>614</v>
      </c>
      <c r="B382" s="25" t="s">
        <v>615</v>
      </c>
      <c r="C382" s="26"/>
      <c r="D382" s="24"/>
      <c r="E382" s="55"/>
      <c r="F382" s="24">
        <f>SUM(F383:F441)</f>
        <v>2597.3541000000005</v>
      </c>
    </row>
    <row r="383" spans="1:6" ht="23.25">
      <c r="A383" s="30" t="s">
        <v>616</v>
      </c>
      <c r="B383" s="20" t="s">
        <v>617</v>
      </c>
      <c r="C383" s="18"/>
      <c r="D383" s="5"/>
      <c r="E383" s="38"/>
      <c r="F383" s="41"/>
    </row>
    <row r="384" spans="1:6" ht="23.25">
      <c r="A384" s="30" t="s">
        <v>618</v>
      </c>
      <c r="B384" s="20" t="s">
        <v>278</v>
      </c>
      <c r="C384" s="18"/>
      <c r="D384" s="5"/>
      <c r="E384" s="38"/>
      <c r="F384" s="41"/>
    </row>
    <row r="385" spans="1:6" ht="46.5">
      <c r="A385" s="37" t="s">
        <v>619</v>
      </c>
      <c r="B385" s="19" t="s">
        <v>620</v>
      </c>
      <c r="C385" s="18" t="s">
        <v>34</v>
      </c>
      <c r="D385" s="6">
        <v>1</v>
      </c>
      <c r="E385" s="59">
        <v>179.32622400000002</v>
      </c>
      <c r="F385" s="59">
        <f>_xlfn.IFERROR(D385*E385,"-")</f>
        <v>179.32622400000002</v>
      </c>
    </row>
    <row r="386" spans="1:6" ht="46.5">
      <c r="A386" s="37" t="s">
        <v>621</v>
      </c>
      <c r="B386" s="19" t="s">
        <v>622</v>
      </c>
      <c r="C386" s="18" t="s">
        <v>34</v>
      </c>
      <c r="D386" s="6">
        <v>1</v>
      </c>
      <c r="E386" s="59">
        <v>150.853428</v>
      </c>
      <c r="F386" s="59">
        <f>_xlfn.IFERROR(D386*E386,"-")</f>
        <v>150.853428</v>
      </c>
    </row>
    <row r="387" spans="1:6" ht="46.5">
      <c r="A387" s="37" t="s">
        <v>623</v>
      </c>
      <c r="B387" s="19" t="s">
        <v>624</v>
      </c>
      <c r="C387" s="18" t="s">
        <v>34</v>
      </c>
      <c r="D387" s="6">
        <v>1</v>
      </c>
      <c r="E387" s="59">
        <v>130.92354</v>
      </c>
      <c r="F387" s="59">
        <f>_xlfn.IFERROR(D387*E387,"-")</f>
        <v>130.92354</v>
      </c>
    </row>
    <row r="388" spans="1:6" ht="23.25">
      <c r="A388" s="37"/>
      <c r="B388" s="19"/>
      <c r="C388" s="18"/>
      <c r="D388" s="5"/>
      <c r="E388" s="38"/>
      <c r="F388" s="41"/>
    </row>
    <row r="389" spans="1:6" ht="23.25">
      <c r="A389" s="30" t="s">
        <v>625</v>
      </c>
      <c r="B389" s="20" t="s">
        <v>626</v>
      </c>
      <c r="C389" s="18"/>
      <c r="D389" s="5"/>
      <c r="E389" s="38"/>
      <c r="F389" s="41"/>
    </row>
    <row r="390" spans="1:6" ht="23.25">
      <c r="A390" s="30" t="s">
        <v>627</v>
      </c>
      <c r="B390" s="20" t="s">
        <v>628</v>
      </c>
      <c r="C390" s="18"/>
      <c r="D390" s="5"/>
      <c r="E390" s="38"/>
      <c r="F390" s="41"/>
    </row>
    <row r="391" spans="1:6" ht="23.25">
      <c r="A391" s="37" t="s">
        <v>629</v>
      </c>
      <c r="B391" s="19" t="s">
        <v>630</v>
      </c>
      <c r="C391" s="18" t="s">
        <v>10</v>
      </c>
      <c r="D391" s="6">
        <v>8</v>
      </c>
      <c r="E391" s="59">
        <v>12.915935999999999</v>
      </c>
      <c r="F391" s="59">
        <f aca="true" t="shared" si="16" ref="F391:F396">_xlfn.IFERROR(D391*E391,"-")</f>
        <v>103.32748799999999</v>
      </c>
    </row>
    <row r="392" spans="1:6" ht="23.25">
      <c r="A392" s="37" t="s">
        <v>631</v>
      </c>
      <c r="B392" s="19" t="s">
        <v>632</v>
      </c>
      <c r="C392" s="18" t="s">
        <v>10</v>
      </c>
      <c r="D392" s="6">
        <v>16</v>
      </c>
      <c r="E392" s="59">
        <v>25.318656000000004</v>
      </c>
      <c r="F392" s="59">
        <f t="shared" si="16"/>
        <v>405.09849600000007</v>
      </c>
    </row>
    <row r="393" spans="1:6" ht="46.5">
      <c r="A393" s="37" t="s">
        <v>633</v>
      </c>
      <c r="B393" s="19" t="s">
        <v>634</v>
      </c>
      <c r="C393" s="18" t="s">
        <v>34</v>
      </c>
      <c r="D393" s="6">
        <v>1</v>
      </c>
      <c r="E393" s="59">
        <v>64.643832</v>
      </c>
      <c r="F393" s="59">
        <f t="shared" si="16"/>
        <v>64.643832</v>
      </c>
    </row>
    <row r="394" spans="1:6" ht="23.25">
      <c r="A394" s="37" t="s">
        <v>635</v>
      </c>
      <c r="B394" s="19" t="s">
        <v>636</v>
      </c>
      <c r="C394" s="18" t="s">
        <v>34</v>
      </c>
      <c r="D394" s="6">
        <v>2</v>
      </c>
      <c r="E394" s="59">
        <v>39.45348</v>
      </c>
      <c r="F394" s="59">
        <f t="shared" si="16"/>
        <v>78.90696</v>
      </c>
    </row>
    <row r="395" spans="1:6" ht="23.25">
      <c r="A395" s="37" t="s">
        <v>637</v>
      </c>
      <c r="B395" s="19" t="s">
        <v>638</v>
      </c>
      <c r="C395" s="18" t="s">
        <v>34</v>
      </c>
      <c r="D395" s="6">
        <v>2</v>
      </c>
      <c r="E395" s="59">
        <v>52.861248</v>
      </c>
      <c r="F395" s="59">
        <f t="shared" si="16"/>
        <v>105.722496</v>
      </c>
    </row>
    <row r="396" spans="1:6" ht="23.25">
      <c r="A396" s="37" t="s">
        <v>639</v>
      </c>
      <c r="B396" s="19" t="s">
        <v>640</v>
      </c>
      <c r="C396" s="18" t="s">
        <v>34</v>
      </c>
      <c r="D396" s="6">
        <v>1</v>
      </c>
      <c r="E396" s="59">
        <v>45.323387999999994</v>
      </c>
      <c r="F396" s="59">
        <f t="shared" si="16"/>
        <v>45.323387999999994</v>
      </c>
    </row>
    <row r="397" spans="1:6" ht="23.25">
      <c r="A397" s="30" t="s">
        <v>641</v>
      </c>
      <c r="B397" s="20" t="s">
        <v>642</v>
      </c>
      <c r="C397" s="18"/>
      <c r="D397" s="5"/>
      <c r="E397" s="38"/>
      <c r="F397" s="41"/>
    </row>
    <row r="398" spans="1:6" ht="46.5">
      <c r="A398" s="37" t="s">
        <v>643</v>
      </c>
      <c r="B398" s="19" t="s">
        <v>644</v>
      </c>
      <c r="C398" s="18" t="s">
        <v>34</v>
      </c>
      <c r="D398" s="6">
        <v>1</v>
      </c>
      <c r="E398" s="59">
        <v>297.66528000000005</v>
      </c>
      <c r="F398" s="59">
        <f>_xlfn.IFERROR(D398*E398,"-")</f>
        <v>297.66528000000005</v>
      </c>
    </row>
    <row r="399" spans="1:6" ht="23.25">
      <c r="A399" s="30" t="s">
        <v>645</v>
      </c>
      <c r="B399" s="20" t="s">
        <v>278</v>
      </c>
      <c r="C399" s="18"/>
      <c r="D399" s="5"/>
      <c r="E399" s="38"/>
      <c r="F399" s="41"/>
    </row>
    <row r="400" spans="1:6" ht="46.5">
      <c r="A400" s="37" t="s">
        <v>646</v>
      </c>
      <c r="B400" s="19" t="s">
        <v>647</v>
      </c>
      <c r="C400" s="18" t="s">
        <v>34</v>
      </c>
      <c r="D400" s="6">
        <v>3</v>
      </c>
      <c r="E400" s="59">
        <v>18.49716</v>
      </c>
      <c r="F400" s="59">
        <f>_xlfn.IFERROR(D400*E400,"-")</f>
        <v>55.49148</v>
      </c>
    </row>
    <row r="401" spans="1:6" ht="46.5">
      <c r="A401" s="37" t="s">
        <v>648</v>
      </c>
      <c r="B401" s="19" t="s">
        <v>649</v>
      </c>
      <c r="C401" s="18" t="s">
        <v>34</v>
      </c>
      <c r="D401" s="6">
        <v>3</v>
      </c>
      <c r="E401" s="59">
        <v>14.829804000000003</v>
      </c>
      <c r="F401" s="59">
        <f>_xlfn.IFERROR(D401*E401,"-")</f>
        <v>44.48941200000001</v>
      </c>
    </row>
    <row r="402" spans="1:6" ht="23.25">
      <c r="A402" s="37" t="s">
        <v>650</v>
      </c>
      <c r="B402" s="19" t="s">
        <v>651</v>
      </c>
      <c r="C402" s="18" t="s">
        <v>34</v>
      </c>
      <c r="D402" s="6">
        <v>2</v>
      </c>
      <c r="E402" s="59">
        <v>16.957512</v>
      </c>
      <c r="F402" s="59">
        <f>_xlfn.IFERROR(D402*E402,"-")</f>
        <v>33.915024</v>
      </c>
    </row>
    <row r="403" spans="1:6" ht="23.25">
      <c r="A403" s="37" t="s">
        <v>652</v>
      </c>
      <c r="B403" s="19" t="s">
        <v>653</v>
      </c>
      <c r="C403" s="18" t="s">
        <v>19</v>
      </c>
      <c r="D403" s="6">
        <v>3</v>
      </c>
      <c r="E403" s="59">
        <v>9.815256000000002</v>
      </c>
      <c r="F403" s="59">
        <f>_xlfn.IFERROR(D403*E403,"-")</f>
        <v>29.445768000000005</v>
      </c>
    </row>
    <row r="404" spans="1:6" ht="23.25">
      <c r="A404" s="37"/>
      <c r="B404" s="19"/>
      <c r="C404" s="18"/>
      <c r="D404" s="5"/>
      <c r="E404" s="38"/>
      <c r="F404" s="41"/>
    </row>
    <row r="405" spans="1:6" ht="23.25">
      <c r="A405" s="30" t="s">
        <v>654</v>
      </c>
      <c r="B405" s="20" t="s">
        <v>655</v>
      </c>
      <c r="C405" s="18"/>
      <c r="D405" s="5"/>
      <c r="E405" s="38"/>
      <c r="F405" s="41"/>
    </row>
    <row r="406" spans="1:6" ht="23.25">
      <c r="A406" s="30" t="s">
        <v>656</v>
      </c>
      <c r="B406" s="20" t="s">
        <v>657</v>
      </c>
      <c r="C406" s="18"/>
      <c r="D406" s="5"/>
      <c r="E406" s="38"/>
      <c r="F406" s="41"/>
    </row>
    <row r="407" spans="1:6" ht="23.25">
      <c r="A407" s="30" t="s">
        <v>658</v>
      </c>
      <c r="B407" s="20" t="s">
        <v>238</v>
      </c>
      <c r="C407" s="18"/>
      <c r="D407" s="5"/>
      <c r="E407" s="38"/>
      <c r="F407" s="41"/>
    </row>
    <row r="408" spans="1:6" ht="23.25">
      <c r="A408" s="37" t="s">
        <v>659</v>
      </c>
      <c r="B408" s="19" t="s">
        <v>660</v>
      </c>
      <c r="C408" s="18" t="s">
        <v>19</v>
      </c>
      <c r="D408" s="6">
        <v>18</v>
      </c>
      <c r="E408" s="59">
        <v>10.617156000000001</v>
      </c>
      <c r="F408" s="59">
        <f>_xlfn.IFERROR(D408*E408,"-")</f>
        <v>191.108808</v>
      </c>
    </row>
    <row r="409" spans="1:6" ht="23.25">
      <c r="A409" s="37" t="s">
        <v>661</v>
      </c>
      <c r="B409" s="19" t="s">
        <v>662</v>
      </c>
      <c r="C409" s="18" t="s">
        <v>19</v>
      </c>
      <c r="D409" s="6">
        <v>18</v>
      </c>
      <c r="E409" s="59">
        <v>8.98128</v>
      </c>
      <c r="F409" s="59">
        <f>_xlfn.IFERROR(D409*E409,"-")</f>
        <v>161.66304</v>
      </c>
    </row>
    <row r="410" spans="1:6" ht="23.25">
      <c r="A410" s="37" t="s">
        <v>663</v>
      </c>
      <c r="B410" s="20" t="s">
        <v>151</v>
      </c>
      <c r="C410" s="18"/>
      <c r="D410" s="5"/>
      <c r="E410" s="38"/>
      <c r="F410" s="41"/>
    </row>
    <row r="411" spans="1:6" ht="23.25">
      <c r="A411" s="37" t="s">
        <v>664</v>
      </c>
      <c r="B411" s="19" t="s">
        <v>665</v>
      </c>
      <c r="C411" s="18" t="s">
        <v>34</v>
      </c>
      <c r="D411" s="6">
        <v>2</v>
      </c>
      <c r="E411" s="59">
        <v>14.27382</v>
      </c>
      <c r="F411" s="59">
        <f>_xlfn.IFERROR(D411*E411,"-")</f>
        <v>28.54764</v>
      </c>
    </row>
    <row r="412" spans="1:6" ht="23.25">
      <c r="A412" s="30" t="s">
        <v>666</v>
      </c>
      <c r="B412" s="20" t="s">
        <v>295</v>
      </c>
      <c r="C412" s="18"/>
      <c r="D412" s="5"/>
      <c r="E412" s="38"/>
      <c r="F412" s="41"/>
    </row>
    <row r="413" spans="1:6" ht="23.25">
      <c r="A413" s="37" t="s">
        <v>667</v>
      </c>
      <c r="B413" s="19" t="s">
        <v>668</v>
      </c>
      <c r="C413" s="18" t="s">
        <v>34</v>
      </c>
      <c r="D413" s="6">
        <v>3</v>
      </c>
      <c r="E413" s="59">
        <v>9.259272000000001</v>
      </c>
      <c r="F413" s="59">
        <f>_xlfn.IFERROR(D413*E413,"-")</f>
        <v>27.777816</v>
      </c>
    </row>
    <row r="414" spans="1:6" ht="23.25">
      <c r="A414" s="37" t="s">
        <v>669</v>
      </c>
      <c r="B414" s="19" t="s">
        <v>670</v>
      </c>
      <c r="C414" s="18" t="s">
        <v>34</v>
      </c>
      <c r="D414" s="6">
        <v>3</v>
      </c>
      <c r="E414" s="59">
        <v>11.141064</v>
      </c>
      <c r="F414" s="59">
        <f>_xlfn.IFERROR(D414*E414,"-")</f>
        <v>33.423192</v>
      </c>
    </row>
    <row r="415" spans="1:6" ht="23.25">
      <c r="A415" s="30" t="s">
        <v>671</v>
      </c>
      <c r="B415" s="20" t="s">
        <v>266</v>
      </c>
      <c r="C415" s="18"/>
      <c r="D415" s="5"/>
      <c r="E415" s="38"/>
      <c r="F415" s="41"/>
    </row>
    <row r="416" spans="1:6" ht="23.25">
      <c r="A416" s="37" t="s">
        <v>672</v>
      </c>
      <c r="B416" s="19" t="s">
        <v>673</v>
      </c>
      <c r="C416" s="18" t="s">
        <v>34</v>
      </c>
      <c r="D416" s="6">
        <v>8</v>
      </c>
      <c r="E416" s="59">
        <v>6.725268000000001</v>
      </c>
      <c r="F416" s="59">
        <f>_xlfn.IFERROR(D416*E416,"-")</f>
        <v>53.802144000000006</v>
      </c>
    </row>
    <row r="417" spans="1:6" ht="23.25">
      <c r="A417" s="37" t="s">
        <v>674</v>
      </c>
      <c r="B417" s="19" t="s">
        <v>675</v>
      </c>
      <c r="C417" s="18" t="s">
        <v>34</v>
      </c>
      <c r="D417" s="6">
        <v>2</v>
      </c>
      <c r="E417" s="59">
        <v>10.381932</v>
      </c>
      <c r="F417" s="59">
        <f>_xlfn.IFERROR(D417*E417,"-")</f>
        <v>20.763864</v>
      </c>
    </row>
    <row r="418" spans="1:6" ht="23.25">
      <c r="A418" s="30" t="s">
        <v>676</v>
      </c>
      <c r="B418" s="20" t="s">
        <v>677</v>
      </c>
      <c r="C418" s="18"/>
      <c r="D418" s="5"/>
      <c r="E418" s="38"/>
      <c r="F418" s="41"/>
    </row>
    <row r="419" spans="1:6" ht="23.25">
      <c r="A419" s="37" t="s">
        <v>678</v>
      </c>
      <c r="B419" s="19" t="s">
        <v>679</v>
      </c>
      <c r="C419" s="18" t="s">
        <v>34</v>
      </c>
      <c r="D419" s="6">
        <v>2</v>
      </c>
      <c r="E419" s="59">
        <v>9.366192000000002</v>
      </c>
      <c r="F419" s="59">
        <f>_xlfn.IFERROR(D419*E419,"-")</f>
        <v>18.732384000000003</v>
      </c>
    </row>
    <row r="420" spans="1:6" ht="23.25">
      <c r="A420" s="30" t="s">
        <v>680</v>
      </c>
      <c r="B420" s="20" t="s">
        <v>152</v>
      </c>
      <c r="C420" s="18"/>
      <c r="D420" s="5"/>
      <c r="E420" s="38"/>
      <c r="F420" s="41"/>
    </row>
    <row r="421" spans="1:6" ht="23.25">
      <c r="A421" s="37" t="s">
        <v>681</v>
      </c>
      <c r="B421" s="19" t="s">
        <v>682</v>
      </c>
      <c r="C421" s="18" t="s">
        <v>34</v>
      </c>
      <c r="D421" s="6">
        <v>3</v>
      </c>
      <c r="E421" s="59">
        <v>2.24532</v>
      </c>
      <c r="F421" s="59">
        <f>_xlfn.IFERROR(D421*E421,"-")</f>
        <v>6.73596</v>
      </c>
    </row>
    <row r="422" spans="1:6" ht="23.25">
      <c r="A422" s="30" t="s">
        <v>683</v>
      </c>
      <c r="B422" s="20" t="s">
        <v>684</v>
      </c>
      <c r="C422" s="18"/>
      <c r="D422" s="6"/>
      <c r="E422" s="38"/>
      <c r="F422" s="41"/>
    </row>
    <row r="423" spans="1:6" ht="23.25">
      <c r="A423" s="37" t="s">
        <v>685</v>
      </c>
      <c r="B423" s="19" t="s">
        <v>686</v>
      </c>
      <c r="C423" s="18" t="s">
        <v>34</v>
      </c>
      <c r="D423" s="6">
        <v>3</v>
      </c>
      <c r="E423" s="59">
        <v>6.564888000000001</v>
      </c>
      <c r="F423" s="59">
        <f>_xlfn.IFERROR(D423*E423,"-")</f>
        <v>19.694664000000003</v>
      </c>
    </row>
    <row r="424" spans="1:6" ht="23.25">
      <c r="A424" s="37" t="s">
        <v>687</v>
      </c>
      <c r="B424" s="19" t="s">
        <v>688</v>
      </c>
      <c r="C424" s="18" t="s">
        <v>34</v>
      </c>
      <c r="D424" s="6">
        <v>5</v>
      </c>
      <c r="E424" s="59">
        <v>15.28956</v>
      </c>
      <c r="F424" s="59">
        <f>_xlfn.IFERROR(D424*E424,"-")</f>
        <v>76.4478</v>
      </c>
    </row>
    <row r="425" spans="1:6" ht="23.25">
      <c r="A425" s="30" t="s">
        <v>689</v>
      </c>
      <c r="B425" s="20" t="s">
        <v>690</v>
      </c>
      <c r="C425" s="18"/>
      <c r="D425" s="5"/>
      <c r="E425" s="38"/>
      <c r="F425" s="41"/>
    </row>
    <row r="426" spans="1:6" ht="23.25">
      <c r="A426" s="37" t="s">
        <v>691</v>
      </c>
      <c r="B426" s="19" t="s">
        <v>692</v>
      </c>
      <c r="C426" s="18" t="s">
        <v>34</v>
      </c>
      <c r="D426" s="6">
        <v>4</v>
      </c>
      <c r="E426" s="59">
        <v>9.366192000000002</v>
      </c>
      <c r="F426" s="59">
        <f>_xlfn.IFERROR(D426*E426,"-")</f>
        <v>37.46476800000001</v>
      </c>
    </row>
    <row r="427" spans="1:6" ht="23.25">
      <c r="A427" s="30" t="s">
        <v>693</v>
      </c>
      <c r="B427" s="20" t="s">
        <v>694</v>
      </c>
      <c r="C427" s="18"/>
      <c r="D427" s="5"/>
      <c r="E427" s="38"/>
      <c r="F427" s="41"/>
    </row>
    <row r="428" spans="1:6" ht="23.25">
      <c r="A428" s="37" t="s">
        <v>695</v>
      </c>
      <c r="B428" s="19" t="s">
        <v>696</v>
      </c>
      <c r="C428" s="18" t="s">
        <v>34</v>
      </c>
      <c r="D428" s="6">
        <v>1</v>
      </c>
      <c r="E428" s="59">
        <v>15.182640000000003</v>
      </c>
      <c r="F428" s="59">
        <f>_xlfn.IFERROR(D428*E428,"-")</f>
        <v>15.182640000000003</v>
      </c>
    </row>
    <row r="429" spans="1:6" ht="23.25">
      <c r="A429" s="37" t="s">
        <v>697</v>
      </c>
      <c r="B429" s="19" t="s">
        <v>698</v>
      </c>
      <c r="C429" s="18" t="s">
        <v>34</v>
      </c>
      <c r="D429" s="6">
        <v>2</v>
      </c>
      <c r="E429" s="59">
        <v>13.995828000000001</v>
      </c>
      <c r="F429" s="59">
        <f>_xlfn.IFERROR(D429*E429,"-")</f>
        <v>27.991656000000003</v>
      </c>
    </row>
    <row r="430" spans="1:6" ht="23.25">
      <c r="A430" s="30" t="s">
        <v>699</v>
      </c>
      <c r="B430" s="20" t="s">
        <v>700</v>
      </c>
      <c r="C430" s="18"/>
      <c r="D430" s="5"/>
      <c r="E430" s="38"/>
      <c r="F430" s="41"/>
    </row>
    <row r="431" spans="1:6" ht="23.25">
      <c r="A431" s="30" t="s">
        <v>701</v>
      </c>
      <c r="B431" s="20" t="s">
        <v>702</v>
      </c>
      <c r="C431" s="18"/>
      <c r="D431" s="5"/>
      <c r="E431" s="38"/>
      <c r="F431" s="41"/>
    </row>
    <row r="432" spans="1:6" ht="23.25">
      <c r="A432" s="37" t="s">
        <v>703</v>
      </c>
      <c r="B432" s="19" t="s">
        <v>704</v>
      </c>
      <c r="C432" s="18" t="s">
        <v>34</v>
      </c>
      <c r="D432" s="6">
        <v>2</v>
      </c>
      <c r="E432" s="59">
        <v>14.27382</v>
      </c>
      <c r="F432" s="59">
        <f>_xlfn.IFERROR(D432*E432,"-")</f>
        <v>28.54764</v>
      </c>
    </row>
    <row r="433" spans="1:6" ht="23.25">
      <c r="A433" s="30" t="s">
        <v>705</v>
      </c>
      <c r="B433" s="20" t="s">
        <v>706</v>
      </c>
      <c r="C433" s="18"/>
      <c r="D433" s="5"/>
      <c r="E433" s="38"/>
      <c r="F433" s="41"/>
    </row>
    <row r="434" spans="1:6" ht="23.25">
      <c r="A434" s="37" t="s">
        <v>707</v>
      </c>
      <c r="B434" s="19" t="s">
        <v>708</v>
      </c>
      <c r="C434" s="18" t="s">
        <v>34</v>
      </c>
      <c r="D434" s="6">
        <v>1</v>
      </c>
      <c r="E434" s="59">
        <v>9.986328000000002</v>
      </c>
      <c r="F434" s="59">
        <f>_xlfn.IFERROR(D434*E434,"-")</f>
        <v>9.986328000000002</v>
      </c>
    </row>
    <row r="435" spans="1:6" ht="23.25">
      <c r="A435" s="37" t="s">
        <v>709</v>
      </c>
      <c r="B435" s="19" t="s">
        <v>710</v>
      </c>
      <c r="C435" s="18" t="s">
        <v>34</v>
      </c>
      <c r="D435" s="6">
        <v>2</v>
      </c>
      <c r="E435" s="59">
        <v>15.182640000000003</v>
      </c>
      <c r="F435" s="59">
        <f>_xlfn.IFERROR(D435*E435,"-")</f>
        <v>30.365280000000006</v>
      </c>
    </row>
    <row r="436" spans="1:6" ht="23.25">
      <c r="A436" s="30" t="s">
        <v>711</v>
      </c>
      <c r="B436" s="20" t="s">
        <v>712</v>
      </c>
      <c r="C436" s="18"/>
      <c r="D436" s="5"/>
      <c r="E436" s="38"/>
      <c r="F436" s="41"/>
    </row>
    <row r="437" spans="1:6" ht="23.25">
      <c r="A437" s="37" t="s">
        <v>713</v>
      </c>
      <c r="B437" s="19" t="s">
        <v>714</v>
      </c>
      <c r="C437" s="18" t="s">
        <v>34</v>
      </c>
      <c r="D437" s="6">
        <v>2</v>
      </c>
      <c r="E437" s="59">
        <v>12.488256</v>
      </c>
      <c r="F437" s="59">
        <f>_xlfn.IFERROR(D437*E437,"-")</f>
        <v>24.976512</v>
      </c>
    </row>
    <row r="438" spans="1:6" ht="23.25">
      <c r="A438" s="30" t="s">
        <v>715</v>
      </c>
      <c r="B438" s="20" t="s">
        <v>716</v>
      </c>
      <c r="C438" s="18"/>
      <c r="D438" s="5"/>
      <c r="E438" s="38"/>
      <c r="F438" s="41"/>
    </row>
    <row r="439" spans="1:6" ht="23.25">
      <c r="A439" s="37" t="s">
        <v>717</v>
      </c>
      <c r="B439" s="19" t="s">
        <v>718</v>
      </c>
      <c r="C439" s="18" t="s">
        <v>34</v>
      </c>
      <c r="D439" s="6">
        <v>1</v>
      </c>
      <c r="E439" s="59">
        <v>10.189475999999999</v>
      </c>
      <c r="F439" s="59">
        <f>_xlfn.IFERROR(D439*E439,"-")</f>
        <v>10.189475999999999</v>
      </c>
    </row>
    <row r="440" spans="1:6" ht="23.25">
      <c r="A440" s="30" t="s">
        <v>719</v>
      </c>
      <c r="B440" s="20" t="s">
        <v>720</v>
      </c>
      <c r="C440" s="18"/>
      <c r="D440" s="5"/>
      <c r="E440" s="38"/>
      <c r="F440" s="41"/>
    </row>
    <row r="441" spans="1:6" ht="23.25">
      <c r="A441" s="37" t="s">
        <v>721</v>
      </c>
      <c r="B441" s="19" t="s">
        <v>722</v>
      </c>
      <c r="C441" s="18" t="s">
        <v>34</v>
      </c>
      <c r="D441" s="6">
        <v>6</v>
      </c>
      <c r="E441" s="59">
        <v>8.136612000000001</v>
      </c>
      <c r="F441" s="59">
        <f>_xlfn.IFERROR(D441*E441,"-")</f>
        <v>48.81967200000001</v>
      </c>
    </row>
    <row r="442" spans="1:6" ht="23.25">
      <c r="A442" s="37"/>
      <c r="B442" s="19"/>
      <c r="C442" s="18"/>
      <c r="D442" s="5"/>
      <c r="E442" s="38"/>
      <c r="F442" s="41"/>
    </row>
    <row r="443" spans="1:6" ht="23.25">
      <c r="A443" s="43" t="s">
        <v>723</v>
      </c>
      <c r="B443" s="25" t="s">
        <v>724</v>
      </c>
      <c r="C443" s="26"/>
      <c r="D443" s="24"/>
      <c r="E443" s="55"/>
      <c r="F443" s="24">
        <f>SUM(F444:F457)</f>
        <v>12828.164719999997</v>
      </c>
    </row>
    <row r="444" spans="1:6" ht="23.25">
      <c r="A444" s="37" t="s">
        <v>725</v>
      </c>
      <c r="B444" s="20" t="s">
        <v>700</v>
      </c>
      <c r="C444" s="18"/>
      <c r="D444" s="5"/>
      <c r="E444" s="38"/>
      <c r="F444" s="41"/>
    </row>
    <row r="445" spans="1:6" ht="23.25">
      <c r="A445" s="58" t="s">
        <v>812</v>
      </c>
      <c r="B445" s="19" t="s">
        <v>726</v>
      </c>
      <c r="C445" s="18" t="s">
        <v>34</v>
      </c>
      <c r="D445" s="6">
        <v>8</v>
      </c>
      <c r="E445" s="59">
        <v>191.5375</v>
      </c>
      <c r="F445" s="59">
        <f aca="true" t="shared" si="17" ref="F445:F457">_xlfn.IFERROR(D445*E445,"-")</f>
        <v>1532.3</v>
      </c>
    </row>
    <row r="446" spans="1:6" ht="23.25">
      <c r="A446" s="37" t="s">
        <v>727</v>
      </c>
      <c r="B446" s="19" t="s">
        <v>728</v>
      </c>
      <c r="C446" s="18" t="s">
        <v>34</v>
      </c>
      <c r="D446" s="6">
        <v>8</v>
      </c>
      <c r="E446" s="59">
        <v>58.6602</v>
      </c>
      <c r="F446" s="59">
        <f t="shared" si="17"/>
        <v>469.2816</v>
      </c>
    </row>
    <row r="447" spans="1:6" ht="23.25">
      <c r="A447" s="37" t="s">
        <v>729</v>
      </c>
      <c r="B447" s="19" t="s">
        <v>730</v>
      </c>
      <c r="C447" s="18" t="s">
        <v>34</v>
      </c>
      <c r="D447" s="6">
        <v>2</v>
      </c>
      <c r="E447" s="59">
        <v>19.76076</v>
      </c>
      <c r="F447" s="59">
        <f t="shared" si="17"/>
        <v>39.52152</v>
      </c>
    </row>
    <row r="448" spans="1:6" ht="46.5">
      <c r="A448" s="37" t="s">
        <v>731</v>
      </c>
      <c r="B448" s="19" t="s">
        <v>732</v>
      </c>
      <c r="C448" s="18" t="s">
        <v>34</v>
      </c>
      <c r="D448" s="6">
        <v>5</v>
      </c>
      <c r="E448" s="59">
        <v>188.1792</v>
      </c>
      <c r="F448" s="59">
        <f t="shared" si="17"/>
        <v>940.8960000000001</v>
      </c>
    </row>
    <row r="449" spans="1:6" ht="46.5">
      <c r="A449" s="37" t="s">
        <v>733</v>
      </c>
      <c r="B449" s="19" t="s">
        <v>734</v>
      </c>
      <c r="C449" s="18" t="s">
        <v>34</v>
      </c>
      <c r="D449" s="6">
        <v>38</v>
      </c>
      <c r="E449" s="59">
        <v>188.1792</v>
      </c>
      <c r="F449" s="59">
        <f t="shared" si="17"/>
        <v>7150.8096000000005</v>
      </c>
    </row>
    <row r="450" spans="1:6" ht="23.25">
      <c r="A450" s="37" t="s">
        <v>735</v>
      </c>
      <c r="B450" s="19" t="s">
        <v>736</v>
      </c>
      <c r="C450" s="18" t="s">
        <v>34</v>
      </c>
      <c r="D450" s="6">
        <v>2</v>
      </c>
      <c r="E450" s="59">
        <v>255.22776</v>
      </c>
      <c r="F450" s="59">
        <f t="shared" si="17"/>
        <v>510.45552</v>
      </c>
    </row>
    <row r="451" spans="1:6" ht="23.25">
      <c r="A451" s="37" t="s">
        <v>737</v>
      </c>
      <c r="B451" s="19" t="s">
        <v>738</v>
      </c>
      <c r="C451" s="18" t="s">
        <v>34</v>
      </c>
      <c r="D451" s="6">
        <v>9</v>
      </c>
      <c r="E451" s="59">
        <v>60.69167999999999</v>
      </c>
      <c r="F451" s="59">
        <f t="shared" si="17"/>
        <v>546.22512</v>
      </c>
    </row>
    <row r="452" spans="1:6" ht="23.25">
      <c r="A452" s="37" t="s">
        <v>739</v>
      </c>
      <c r="B452" s="19" t="s">
        <v>740</v>
      </c>
      <c r="C452" s="18" t="s">
        <v>34</v>
      </c>
      <c r="D452" s="6">
        <v>8</v>
      </c>
      <c r="E452" s="59">
        <v>60.69167999999999</v>
      </c>
      <c r="F452" s="59">
        <f t="shared" si="17"/>
        <v>485.5334399999999</v>
      </c>
    </row>
    <row r="453" spans="1:6" ht="23.25">
      <c r="A453" s="37" t="s">
        <v>741</v>
      </c>
      <c r="B453" s="19" t="s">
        <v>742</v>
      </c>
      <c r="C453" s="18" t="s">
        <v>34</v>
      </c>
      <c r="D453" s="6">
        <v>8</v>
      </c>
      <c r="E453" s="59">
        <v>60.69167999999999</v>
      </c>
      <c r="F453" s="59">
        <f t="shared" si="17"/>
        <v>485.5334399999999</v>
      </c>
    </row>
    <row r="454" spans="1:6" ht="23.25">
      <c r="A454" s="37" t="s">
        <v>743</v>
      </c>
      <c r="B454" s="19" t="s">
        <v>744</v>
      </c>
      <c r="C454" s="18" t="s">
        <v>34</v>
      </c>
      <c r="D454" s="6">
        <v>1</v>
      </c>
      <c r="E454" s="59">
        <v>60.69167999999999</v>
      </c>
      <c r="F454" s="59">
        <f t="shared" si="17"/>
        <v>60.69167999999999</v>
      </c>
    </row>
    <row r="455" spans="1:6" ht="23.25">
      <c r="A455" s="37" t="s">
        <v>745</v>
      </c>
      <c r="B455" s="19" t="s">
        <v>746</v>
      </c>
      <c r="C455" s="18" t="s">
        <v>34</v>
      </c>
      <c r="D455" s="6">
        <v>1</v>
      </c>
      <c r="E455" s="59">
        <v>60.69167999999999</v>
      </c>
      <c r="F455" s="59">
        <f t="shared" si="17"/>
        <v>60.69167999999999</v>
      </c>
    </row>
    <row r="456" spans="1:6" ht="23.25">
      <c r="A456" s="37" t="s">
        <v>747</v>
      </c>
      <c r="B456" s="19" t="s">
        <v>748</v>
      </c>
      <c r="C456" s="18" t="s">
        <v>34</v>
      </c>
      <c r="D456" s="6">
        <v>1</v>
      </c>
      <c r="E456" s="59">
        <v>60.69167999999999</v>
      </c>
      <c r="F456" s="59">
        <f t="shared" si="17"/>
        <v>60.69167999999999</v>
      </c>
    </row>
    <row r="457" spans="1:6" ht="23.25">
      <c r="A457" s="37" t="s">
        <v>749</v>
      </c>
      <c r="B457" s="19" t="s">
        <v>750</v>
      </c>
      <c r="C457" s="18" t="s">
        <v>34</v>
      </c>
      <c r="D457" s="6">
        <v>8</v>
      </c>
      <c r="E457" s="59">
        <v>60.69167999999999</v>
      </c>
      <c r="F457" s="59">
        <f t="shared" si="17"/>
        <v>485.5334399999999</v>
      </c>
    </row>
    <row r="458" spans="1:6" ht="23.25">
      <c r="A458" s="37"/>
      <c r="B458" s="19"/>
      <c r="C458" s="18"/>
      <c r="D458" s="6"/>
      <c r="E458" s="38"/>
      <c r="F458" s="41"/>
    </row>
    <row r="459" spans="1:6" ht="23.25">
      <c r="A459" s="36" t="s">
        <v>751</v>
      </c>
      <c r="B459" s="25" t="s">
        <v>752</v>
      </c>
      <c r="C459" s="26"/>
      <c r="D459" s="24"/>
      <c r="E459" s="55"/>
      <c r="F459" s="24">
        <f>SUM(F460:F460)</f>
        <v>2642.4089999999997</v>
      </c>
    </row>
    <row r="460" spans="1:6" ht="23.25">
      <c r="A460" s="50">
        <v>9537</v>
      </c>
      <c r="B460" s="19" t="s">
        <v>753</v>
      </c>
      <c r="C460" s="18" t="s">
        <v>4</v>
      </c>
      <c r="D460" s="6">
        <v>1118.48</v>
      </c>
      <c r="E460" s="59">
        <v>2.3625</v>
      </c>
      <c r="F460" s="59">
        <f>_xlfn.IFERROR(D460*E460,"-")</f>
        <v>2642.4089999999997</v>
      </c>
    </row>
    <row r="461" spans="1:6" ht="23.25">
      <c r="A461" s="50"/>
      <c r="B461" s="19"/>
      <c r="C461" s="18"/>
      <c r="D461" s="6"/>
      <c r="E461" s="38"/>
      <c r="F461" s="41"/>
    </row>
    <row r="462" spans="1:6" ht="33" customHeight="1">
      <c r="A462" s="143" t="s">
        <v>822</v>
      </c>
      <c r="B462" s="144"/>
      <c r="C462" s="144"/>
      <c r="D462" s="144"/>
      <c r="E462" s="144"/>
      <c r="F462" s="145"/>
    </row>
    <row r="463" spans="1:6" ht="23.25">
      <c r="A463" s="36"/>
      <c r="B463" s="61" t="s">
        <v>823</v>
      </c>
      <c r="C463" s="26"/>
      <c r="D463" s="60"/>
      <c r="E463" s="55"/>
      <c r="F463" s="24">
        <f>SUM(F464,F469,F474,F481,F487,F494,F500,F506,F509,F512)</f>
        <v>266951.600875</v>
      </c>
    </row>
    <row r="464" spans="1:6" ht="23.25">
      <c r="A464" s="50"/>
      <c r="B464" s="20" t="s">
        <v>824</v>
      </c>
      <c r="C464" s="18"/>
      <c r="D464" s="6"/>
      <c r="E464" s="38"/>
      <c r="F464" s="8">
        <f>SUM(F465:F467)</f>
        <v>18970.88725</v>
      </c>
    </row>
    <row r="465" spans="1:6" ht="30">
      <c r="A465" s="64">
        <v>79478</v>
      </c>
      <c r="B465" s="62" t="s">
        <v>825</v>
      </c>
      <c r="C465" s="18" t="s">
        <v>11</v>
      </c>
      <c r="D465" s="33">
        <v>175.47</v>
      </c>
      <c r="E465" s="59">
        <v>48</v>
      </c>
      <c r="F465" s="59">
        <f>D465*E465</f>
        <v>8422.56</v>
      </c>
    </row>
    <row r="466" spans="1:6" ht="23.25">
      <c r="A466" s="64" t="s">
        <v>826</v>
      </c>
      <c r="B466" s="63" t="s">
        <v>827</v>
      </c>
      <c r="C466" s="18" t="s">
        <v>11</v>
      </c>
      <c r="D466" s="33">
        <v>115.53</v>
      </c>
      <c r="E466" s="59">
        <v>49.15</v>
      </c>
      <c r="F466" s="59">
        <f>D466*E466</f>
        <v>5678.2995</v>
      </c>
    </row>
    <row r="467" spans="1:6" ht="23.25">
      <c r="A467" s="50">
        <v>79483</v>
      </c>
      <c r="B467" s="63" t="s">
        <v>828</v>
      </c>
      <c r="C467" s="18" t="s">
        <v>4</v>
      </c>
      <c r="D467" s="33">
        <v>198.17</v>
      </c>
      <c r="E467" s="59">
        <v>24.575</v>
      </c>
      <c r="F467" s="59">
        <f>D467*E467</f>
        <v>4870.027749999999</v>
      </c>
    </row>
    <row r="468" spans="1:6" ht="23.25">
      <c r="A468" s="50"/>
      <c r="B468" s="19"/>
      <c r="C468" s="18"/>
      <c r="D468" s="6"/>
      <c r="E468" s="38"/>
      <c r="F468" s="41"/>
    </row>
    <row r="469" spans="1:6" ht="23.25">
      <c r="A469" s="50"/>
      <c r="B469" s="20" t="s">
        <v>833</v>
      </c>
      <c r="C469" s="18"/>
      <c r="D469" s="6"/>
      <c r="E469" s="38"/>
      <c r="F469" s="8">
        <f>SUM(F470:F472)</f>
        <v>46876.628749999996</v>
      </c>
    </row>
    <row r="470" spans="1:6" ht="93">
      <c r="A470" s="64">
        <v>92917</v>
      </c>
      <c r="B470" s="19" t="s">
        <v>829</v>
      </c>
      <c r="C470" s="18" t="s">
        <v>10</v>
      </c>
      <c r="D470" s="56">
        <v>1169.28</v>
      </c>
      <c r="E470" s="59">
        <v>12.125</v>
      </c>
      <c r="F470" s="59">
        <f>D470*E470</f>
        <v>14177.52</v>
      </c>
    </row>
    <row r="471" spans="1:6" ht="23.25">
      <c r="A471" s="64" t="s">
        <v>830</v>
      </c>
      <c r="B471" s="19" t="s">
        <v>831</v>
      </c>
      <c r="C471" s="18" t="s">
        <v>11</v>
      </c>
      <c r="D471" s="56">
        <v>53.9</v>
      </c>
      <c r="E471" s="59">
        <v>435.97499999999997</v>
      </c>
      <c r="F471" s="59">
        <f>D471*E471</f>
        <v>23499.052499999998</v>
      </c>
    </row>
    <row r="472" spans="1:6" ht="46.5">
      <c r="A472" s="64">
        <v>92873</v>
      </c>
      <c r="B472" s="19" t="s">
        <v>832</v>
      </c>
      <c r="C472" s="18" t="s">
        <v>11</v>
      </c>
      <c r="D472" s="56">
        <v>53.9</v>
      </c>
      <c r="E472" s="59">
        <v>170.6875</v>
      </c>
      <c r="F472" s="59">
        <f>D472*E472</f>
        <v>9200.05625</v>
      </c>
    </row>
    <row r="473" spans="1:6" ht="23.25">
      <c r="A473" s="50"/>
      <c r="B473" s="19"/>
      <c r="C473" s="18"/>
      <c r="D473" s="6"/>
      <c r="E473" s="38"/>
      <c r="F473" s="41"/>
    </row>
    <row r="474" spans="1:6" ht="23.25">
      <c r="A474" s="50"/>
      <c r="B474" s="20" t="s">
        <v>834</v>
      </c>
      <c r="C474" s="18"/>
      <c r="D474" s="6"/>
      <c r="E474" s="38"/>
      <c r="F474" s="8">
        <f>SUM(F475:F479)</f>
        <v>18259.324</v>
      </c>
    </row>
    <row r="475" spans="1:6" ht="93">
      <c r="A475" s="64">
        <v>92915</v>
      </c>
      <c r="B475" s="19" t="s">
        <v>836</v>
      </c>
      <c r="C475" s="18" t="s">
        <v>10</v>
      </c>
      <c r="D475" s="56">
        <v>125.18</v>
      </c>
      <c r="E475" s="59">
        <v>13.8875</v>
      </c>
      <c r="F475" s="59">
        <f>D475*E475</f>
        <v>1738.43725</v>
      </c>
    </row>
    <row r="476" spans="1:6" ht="93">
      <c r="A476" s="64">
        <v>92919</v>
      </c>
      <c r="B476" s="19" t="s">
        <v>835</v>
      </c>
      <c r="C476" s="18" t="s">
        <v>10</v>
      </c>
      <c r="D476" s="56">
        <v>659.21</v>
      </c>
      <c r="E476" s="59">
        <v>9.8375</v>
      </c>
      <c r="F476" s="59">
        <f>D476*E476</f>
        <v>6484.978375000001</v>
      </c>
    </row>
    <row r="477" spans="1:6" ht="23.25">
      <c r="A477" s="64" t="s">
        <v>830</v>
      </c>
      <c r="B477" s="19" t="s">
        <v>831</v>
      </c>
      <c r="C477" s="18" t="s">
        <v>11</v>
      </c>
      <c r="D477" s="56">
        <v>3.41</v>
      </c>
      <c r="E477" s="59">
        <v>435.97499999999997</v>
      </c>
      <c r="F477" s="59">
        <f>D477*E477</f>
        <v>1486.67475</v>
      </c>
    </row>
    <row r="478" spans="1:6" ht="46.5">
      <c r="A478" s="64">
        <v>92873</v>
      </c>
      <c r="B478" s="19" t="s">
        <v>832</v>
      </c>
      <c r="C478" s="18" t="s">
        <v>11</v>
      </c>
      <c r="D478" s="56">
        <v>3.41</v>
      </c>
      <c r="E478" s="59">
        <v>170.6875</v>
      </c>
      <c r="F478" s="59">
        <f>D478*E478</f>
        <v>582.0443750000001</v>
      </c>
    </row>
    <row r="479" spans="1:6" ht="93">
      <c r="A479" s="64">
        <v>89484</v>
      </c>
      <c r="B479" s="19" t="s">
        <v>837</v>
      </c>
      <c r="C479" s="18" t="s">
        <v>4</v>
      </c>
      <c r="D479" s="56">
        <v>86.26</v>
      </c>
      <c r="E479" s="59">
        <v>92.3625</v>
      </c>
      <c r="F479" s="59">
        <f>D479*E479</f>
        <v>7967.18925</v>
      </c>
    </row>
    <row r="480" spans="1:6" ht="23.25">
      <c r="A480" s="50"/>
      <c r="B480" s="19"/>
      <c r="C480" s="18"/>
      <c r="D480" s="6"/>
      <c r="E480" s="38"/>
      <c r="F480" s="41"/>
    </row>
    <row r="481" spans="1:6" ht="23.25">
      <c r="A481" s="50"/>
      <c r="B481" s="20" t="s">
        <v>838</v>
      </c>
      <c r="C481" s="18"/>
      <c r="D481" s="6"/>
      <c r="E481" s="38"/>
      <c r="F481" s="8">
        <f>SUM(F482:F485)</f>
        <v>15751.907375000003</v>
      </c>
    </row>
    <row r="482" spans="1:6" ht="93">
      <c r="A482" s="64">
        <v>92915</v>
      </c>
      <c r="B482" s="19" t="s">
        <v>836</v>
      </c>
      <c r="C482" s="18" t="s">
        <v>10</v>
      </c>
      <c r="D482" s="56">
        <v>191.58</v>
      </c>
      <c r="E482" s="59">
        <v>13.8875</v>
      </c>
      <c r="F482" s="59">
        <f>D482*E482</f>
        <v>2660.56725</v>
      </c>
    </row>
    <row r="483" spans="1:6" ht="93">
      <c r="A483" s="64">
        <v>92919</v>
      </c>
      <c r="B483" s="19" t="s">
        <v>835</v>
      </c>
      <c r="C483" s="18" t="s">
        <v>10</v>
      </c>
      <c r="D483" s="56">
        <v>1008.85</v>
      </c>
      <c r="E483" s="59">
        <v>9.8375</v>
      </c>
      <c r="F483" s="59">
        <f>D483*E483</f>
        <v>9924.561875000001</v>
      </c>
    </row>
    <row r="484" spans="1:6" ht="23.25">
      <c r="A484" s="64" t="s">
        <v>830</v>
      </c>
      <c r="B484" s="19" t="s">
        <v>831</v>
      </c>
      <c r="C484" s="18" t="s">
        <v>11</v>
      </c>
      <c r="D484" s="56">
        <v>5.22</v>
      </c>
      <c r="E484" s="59">
        <v>435.97499999999997</v>
      </c>
      <c r="F484" s="59">
        <f>D484*E484</f>
        <v>2275.7895</v>
      </c>
    </row>
    <row r="485" spans="1:6" ht="46.5">
      <c r="A485" s="64">
        <v>92873</v>
      </c>
      <c r="B485" s="19" t="s">
        <v>832</v>
      </c>
      <c r="C485" s="18" t="s">
        <v>11</v>
      </c>
      <c r="D485" s="56">
        <v>5.22</v>
      </c>
      <c r="E485" s="59">
        <v>170.6875</v>
      </c>
      <c r="F485" s="59">
        <f>D485*E485</f>
        <v>890.98875</v>
      </c>
    </row>
    <row r="486" spans="1:6" ht="23.25">
      <c r="A486" s="50"/>
      <c r="B486" s="19"/>
      <c r="C486" s="18"/>
      <c r="D486" s="6"/>
      <c r="E486" s="38"/>
      <c r="F486" s="41"/>
    </row>
    <row r="487" spans="1:6" ht="23.25">
      <c r="A487" s="50"/>
      <c r="B487" s="20" t="s">
        <v>839</v>
      </c>
      <c r="C487" s="18"/>
      <c r="D487" s="6"/>
      <c r="E487" s="38"/>
      <c r="F487" s="8">
        <f>SUM(F488:F492)</f>
        <v>7844.452625</v>
      </c>
    </row>
    <row r="488" spans="1:6" ht="93">
      <c r="A488" s="64">
        <v>92915</v>
      </c>
      <c r="B488" s="19" t="s">
        <v>836</v>
      </c>
      <c r="C488" s="18" t="s">
        <v>10</v>
      </c>
      <c r="D488" s="56">
        <v>70.56</v>
      </c>
      <c r="E488" s="59">
        <v>13.8875</v>
      </c>
      <c r="F488" s="59">
        <f>D488*E488</f>
        <v>979.9019999999999</v>
      </c>
    </row>
    <row r="489" spans="1:6" ht="93">
      <c r="A489" s="64">
        <v>92919</v>
      </c>
      <c r="B489" s="19" t="s">
        <v>835</v>
      </c>
      <c r="C489" s="18" t="s">
        <v>10</v>
      </c>
      <c r="D489" s="56">
        <v>226.8</v>
      </c>
      <c r="E489" s="59">
        <v>9.8375</v>
      </c>
      <c r="F489" s="59">
        <f>D489*E489</f>
        <v>2231.145</v>
      </c>
    </row>
    <row r="490" spans="1:6" ht="46.5">
      <c r="A490" s="50">
        <v>5970</v>
      </c>
      <c r="B490" s="19" t="s">
        <v>840</v>
      </c>
      <c r="C490" s="18" t="s">
        <v>4</v>
      </c>
      <c r="D490" s="56">
        <v>50.76</v>
      </c>
      <c r="E490" s="59">
        <v>56.262499999999996</v>
      </c>
      <c r="F490" s="59">
        <f>D490*E490</f>
        <v>2855.8844999999997</v>
      </c>
    </row>
    <row r="491" spans="1:6" ht="23.25">
      <c r="A491" s="64" t="s">
        <v>830</v>
      </c>
      <c r="B491" s="19" t="s">
        <v>831</v>
      </c>
      <c r="C491" s="18" t="s">
        <v>11</v>
      </c>
      <c r="D491" s="56">
        <v>2.93</v>
      </c>
      <c r="E491" s="59">
        <v>435.97499999999997</v>
      </c>
      <c r="F491" s="59">
        <f>D491*E491</f>
        <v>1277.4067499999999</v>
      </c>
    </row>
    <row r="492" spans="1:6" ht="46.5">
      <c r="A492" s="64">
        <v>92873</v>
      </c>
      <c r="B492" s="19" t="s">
        <v>832</v>
      </c>
      <c r="C492" s="18" t="s">
        <v>11</v>
      </c>
      <c r="D492" s="56">
        <v>2.93</v>
      </c>
      <c r="E492" s="59">
        <v>170.6875</v>
      </c>
      <c r="F492" s="59">
        <f>D492*E492</f>
        <v>500.11437500000005</v>
      </c>
    </row>
    <row r="493" spans="1:6" ht="23.25">
      <c r="A493" s="50"/>
      <c r="B493" s="19"/>
      <c r="C493" s="18"/>
      <c r="D493" s="6"/>
      <c r="E493" s="38"/>
      <c r="F493" s="41"/>
    </row>
    <row r="494" spans="1:6" ht="23.25">
      <c r="A494" s="50"/>
      <c r="B494" s="20" t="s">
        <v>841</v>
      </c>
      <c r="C494" s="18"/>
      <c r="D494" s="6"/>
      <c r="E494" s="38"/>
      <c r="F494" s="8">
        <f>SUM(F495:F498)</f>
        <v>8297.791</v>
      </c>
    </row>
    <row r="495" spans="1:6" ht="93">
      <c r="A495" s="64">
        <v>92915</v>
      </c>
      <c r="B495" s="19" t="s">
        <v>836</v>
      </c>
      <c r="C495" s="18" t="s">
        <v>10</v>
      </c>
      <c r="D495" s="56">
        <v>100.92</v>
      </c>
      <c r="E495" s="59">
        <v>13.8875</v>
      </c>
      <c r="F495" s="59">
        <f>D495*E495</f>
        <v>1401.5265</v>
      </c>
    </row>
    <row r="496" spans="1:6" ht="93">
      <c r="A496" s="64">
        <v>92919</v>
      </c>
      <c r="B496" s="19" t="s">
        <v>835</v>
      </c>
      <c r="C496" s="18" t="s">
        <v>10</v>
      </c>
      <c r="D496" s="56">
        <v>531.43</v>
      </c>
      <c r="E496" s="59">
        <v>9.8375</v>
      </c>
      <c r="F496" s="59">
        <f>D496*E496</f>
        <v>5227.942625</v>
      </c>
    </row>
    <row r="497" spans="1:6" ht="23.25">
      <c r="A497" s="64" t="s">
        <v>830</v>
      </c>
      <c r="B497" s="19" t="s">
        <v>831</v>
      </c>
      <c r="C497" s="18" t="s">
        <v>11</v>
      </c>
      <c r="D497" s="56">
        <v>2.75</v>
      </c>
      <c r="E497" s="59">
        <v>435.97499999999997</v>
      </c>
      <c r="F497" s="59">
        <f>D497*E497</f>
        <v>1198.9312499999999</v>
      </c>
    </row>
    <row r="498" spans="1:6" ht="46.5">
      <c r="A498" s="64">
        <v>92873</v>
      </c>
      <c r="B498" s="19" t="s">
        <v>832</v>
      </c>
      <c r="C498" s="18" t="s">
        <v>11</v>
      </c>
      <c r="D498" s="56">
        <v>2.75</v>
      </c>
      <c r="E498" s="59">
        <v>170.6875</v>
      </c>
      <c r="F498" s="59">
        <f>D498*E498</f>
        <v>469.390625</v>
      </c>
    </row>
    <row r="499" spans="1:6" ht="23.25">
      <c r="A499" s="50"/>
      <c r="B499" s="19"/>
      <c r="C499" s="18"/>
      <c r="D499" s="6"/>
      <c r="E499" s="38"/>
      <c r="F499" s="41"/>
    </row>
    <row r="500" spans="1:6" ht="23.25">
      <c r="A500" s="50"/>
      <c r="B500" s="20" t="s">
        <v>842</v>
      </c>
      <c r="C500" s="18"/>
      <c r="D500" s="6"/>
      <c r="E500" s="38"/>
      <c r="F500" s="8">
        <f>SUM(F501:F504)</f>
        <v>28158.922375</v>
      </c>
    </row>
    <row r="501" spans="1:6" ht="93">
      <c r="A501" s="64">
        <v>92915</v>
      </c>
      <c r="B501" s="19" t="s">
        <v>836</v>
      </c>
      <c r="C501" s="18" t="s">
        <v>10</v>
      </c>
      <c r="D501" s="56">
        <v>285.32</v>
      </c>
      <c r="E501" s="59">
        <v>13.8875</v>
      </c>
      <c r="F501" s="59">
        <f>D501*E501</f>
        <v>3962.3814999999995</v>
      </c>
    </row>
    <row r="502" spans="1:6" ht="93">
      <c r="A502" s="64">
        <v>92919</v>
      </c>
      <c r="B502" s="19" t="s">
        <v>835</v>
      </c>
      <c r="C502" s="18" t="s">
        <v>10</v>
      </c>
      <c r="D502" s="56">
        <v>1502.53</v>
      </c>
      <c r="E502" s="59">
        <v>9.8375</v>
      </c>
      <c r="F502" s="59">
        <f>D502*E502</f>
        <v>14781.138875</v>
      </c>
    </row>
    <row r="503" spans="1:6" ht="23.25">
      <c r="A503" s="64" t="s">
        <v>830</v>
      </c>
      <c r="B503" s="19" t="s">
        <v>831</v>
      </c>
      <c r="C503" s="18" t="s">
        <v>11</v>
      </c>
      <c r="D503" s="56">
        <v>15.52</v>
      </c>
      <c r="E503" s="59">
        <v>435.97499999999997</v>
      </c>
      <c r="F503" s="59">
        <f>D503*E503</f>
        <v>6766.331999999999</v>
      </c>
    </row>
    <row r="504" spans="1:6" ht="46.5">
      <c r="A504" s="64">
        <v>92873</v>
      </c>
      <c r="B504" s="19" t="s">
        <v>832</v>
      </c>
      <c r="C504" s="18" t="s">
        <v>11</v>
      </c>
      <c r="D504" s="56">
        <v>15.52</v>
      </c>
      <c r="E504" s="59">
        <v>170.6875</v>
      </c>
      <c r="F504" s="59">
        <f>D504*E504</f>
        <v>2649.0699999999997</v>
      </c>
    </row>
    <row r="505" spans="1:6" ht="23.25">
      <c r="A505" s="50"/>
      <c r="B505" s="19"/>
      <c r="C505" s="18"/>
      <c r="D505" s="6"/>
      <c r="E505" s="38"/>
      <c r="F505" s="41"/>
    </row>
    <row r="506" spans="1:6" ht="23.25">
      <c r="A506" s="50"/>
      <c r="B506" s="20" t="s">
        <v>843</v>
      </c>
      <c r="C506" s="18"/>
      <c r="D506" s="6"/>
      <c r="E506" s="38"/>
      <c r="F506" s="8">
        <f>F507</f>
        <v>74924.46</v>
      </c>
    </row>
    <row r="507" spans="1:6" ht="93">
      <c r="A507" s="64">
        <v>89484</v>
      </c>
      <c r="B507" s="19" t="s">
        <v>837</v>
      </c>
      <c r="C507" s="18" t="s">
        <v>4</v>
      </c>
      <c r="D507" s="56">
        <v>811.2</v>
      </c>
      <c r="E507" s="59">
        <v>92.3625</v>
      </c>
      <c r="F507" s="59">
        <f>D507*E507</f>
        <v>74924.46</v>
      </c>
    </row>
    <row r="508" spans="1:6" ht="23.25">
      <c r="A508" s="50"/>
      <c r="B508" s="19"/>
      <c r="C508" s="18"/>
      <c r="D508" s="6"/>
      <c r="E508" s="38"/>
      <c r="F508" s="41"/>
    </row>
    <row r="509" spans="1:6" ht="23.25">
      <c r="A509" s="50"/>
      <c r="B509" s="20" t="s">
        <v>844</v>
      </c>
      <c r="C509" s="18"/>
      <c r="D509" s="6"/>
      <c r="E509" s="38"/>
      <c r="F509" s="8">
        <f>F510</f>
        <v>25267.487500000003</v>
      </c>
    </row>
    <row r="510" spans="1:6" ht="46.5">
      <c r="A510" s="64" t="s">
        <v>845</v>
      </c>
      <c r="B510" s="19" t="s">
        <v>846</v>
      </c>
      <c r="C510" s="18" t="s">
        <v>4</v>
      </c>
      <c r="D510" s="56">
        <v>59</v>
      </c>
      <c r="E510" s="59">
        <v>428.26250000000005</v>
      </c>
      <c r="F510" s="59">
        <f>D510*E510</f>
        <v>25267.487500000003</v>
      </c>
    </row>
    <row r="511" spans="1:6" ht="23.25">
      <c r="A511" s="50"/>
      <c r="B511" s="19"/>
      <c r="C511" s="18"/>
      <c r="D511" s="6"/>
      <c r="E511" s="38"/>
      <c r="F511" s="41"/>
    </row>
    <row r="512" spans="1:6" ht="23.25">
      <c r="A512" s="50"/>
      <c r="B512" s="20" t="s">
        <v>7</v>
      </c>
      <c r="C512" s="18"/>
      <c r="D512" s="6"/>
      <c r="E512" s="38"/>
      <c r="F512" s="8">
        <f>SUM(F513:F514)</f>
        <v>22599.74</v>
      </c>
    </row>
    <row r="513" spans="1:6" ht="69.75">
      <c r="A513" s="64" t="s">
        <v>847</v>
      </c>
      <c r="B513" s="19" t="s">
        <v>848</v>
      </c>
      <c r="C513" s="18" t="s">
        <v>4</v>
      </c>
      <c r="D513" s="56">
        <v>118</v>
      </c>
      <c r="E513" s="59">
        <v>18.6125</v>
      </c>
      <c r="F513" s="59">
        <f>D513*E513</f>
        <v>2196.275</v>
      </c>
    </row>
    <row r="514" spans="1:6" ht="23.25">
      <c r="A514" s="50" t="s">
        <v>849</v>
      </c>
      <c r="B514" s="19" t="s">
        <v>850</v>
      </c>
      <c r="C514" s="18" t="s">
        <v>4</v>
      </c>
      <c r="D514" s="56">
        <v>1076.7</v>
      </c>
      <c r="E514" s="59">
        <v>18.95</v>
      </c>
      <c r="F514" s="59">
        <f>D514*E514</f>
        <v>20403.465</v>
      </c>
    </row>
    <row r="515" spans="1:6" ht="23.25">
      <c r="A515" s="50"/>
      <c r="B515" s="19"/>
      <c r="C515" s="18"/>
      <c r="D515" s="56"/>
      <c r="E515" s="59"/>
      <c r="F515" s="67"/>
    </row>
    <row r="516" spans="1:6" ht="20.25">
      <c r="A516" s="31"/>
      <c r="B516" s="146" t="s">
        <v>756</v>
      </c>
      <c r="C516" s="146"/>
      <c r="D516" s="32"/>
      <c r="E516" s="32"/>
      <c r="F516" s="32">
        <f>TRUNC(SUM(F20,F28,F51,F55,F58,F68,F77,F82,F93,F112,F153,F158,F184,F191,F199,F229,F305,F311,F354,F379,F382,F443,F459,F463),2)</f>
        <v>705300.27</v>
      </c>
    </row>
    <row r="517" spans="1:6" ht="18.75" thickBot="1">
      <c r="A517" s="51"/>
      <c r="B517" s="147"/>
      <c r="C517" s="147"/>
      <c r="D517" s="52"/>
      <c r="E517" s="53"/>
      <c r="F517" s="54"/>
    </row>
    <row r="519" ht="34.5">
      <c r="F519" s="66"/>
    </row>
    <row r="522" ht="30">
      <c r="B522" s="57"/>
    </row>
  </sheetData>
  <sheetProtection/>
  <mergeCells count="13">
    <mergeCell ref="B516:C516"/>
    <mergeCell ref="B517:C517"/>
    <mergeCell ref="A16:F18"/>
    <mergeCell ref="A13:B13"/>
    <mergeCell ref="A14:C14"/>
    <mergeCell ref="D13:E13"/>
    <mergeCell ref="A15:B15"/>
    <mergeCell ref="A1:C1"/>
    <mergeCell ref="A2:F7"/>
    <mergeCell ref="A8:F8"/>
    <mergeCell ref="A9:F11"/>
    <mergeCell ref="A12:C12"/>
    <mergeCell ref="A462:F462"/>
  </mergeCells>
  <hyperlinks>
    <hyperlink ref="A466" r:id="rId1" display="http://orcafascio.com/banco/sinapi/composicoes/56c78e056661621331202300?estado=MT"/>
    <hyperlink ref="A476" r:id="rId2" display="http://orcafascio.com/banco/sinapi/composicoes/56c78e036661621331151c00?estado=MT"/>
    <hyperlink ref="A483" r:id="rId3" display="http://orcafascio.com/banco/sinapi/composicoes/56c78e036661621331151c00?estado=MT"/>
    <hyperlink ref="A489" r:id="rId4" display="http://orcafascio.com/banco/sinapi/composicoes/56c78e036661621331151c00?estado=MT"/>
    <hyperlink ref="A496" r:id="rId5" display="http://orcafascio.com/banco/sinapi/composicoes/56c78e036661621331151c00?estado=MT"/>
    <hyperlink ref="A502" r:id="rId6" display="http://orcafascio.com/banco/sinapi/composicoes/56c78e036661621331151c00?estado=MT"/>
  </hyperlinks>
  <printOptions horizontalCentered="1"/>
  <pageMargins left="0.7086614173228347" right="0.7086614173228347" top="1.3385826771653544" bottom="0.7874015748031497" header="0.15748031496062992" footer="0.31496062992125984"/>
  <pageSetup horizontalDpi="600" verticalDpi="600" orientation="landscape" paperSize="9" scale="43" r:id="rId7"/>
  <headerFooter>
    <oddFooter>&amp;CPágina &amp;P de &amp;N</oddFooter>
  </headerFooter>
  <rowBreaks count="14" manualBreakCount="14">
    <brk id="37" max="12" man="1"/>
    <brk id="75" max="12" man="1"/>
    <brk id="111" max="12" man="1"/>
    <brk id="144" max="12" man="1"/>
    <brk id="186" max="5" man="1"/>
    <brk id="214" max="12" man="1"/>
    <brk id="249" max="255" man="1"/>
    <brk id="275" max="255" man="1"/>
    <brk id="308" max="255" man="1"/>
    <brk id="343" max="5" man="1"/>
    <brk id="384" max="5" man="1"/>
    <brk id="422" max="5" man="1"/>
    <brk id="501" max="255" man="1"/>
    <brk id="5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5"/>
  <sheetViews>
    <sheetView zoomScale="75" zoomScaleNormal="75" zoomScalePageLayoutView="0" workbookViewId="0" topLeftCell="A52">
      <selection activeCell="G15" sqref="G15"/>
    </sheetView>
  </sheetViews>
  <sheetFormatPr defaultColWidth="9.140625" defaultRowHeight="12.75"/>
  <cols>
    <col min="2" max="2" width="33.00390625" style="0" customWidth="1"/>
    <col min="3" max="3" width="10.00390625" style="0" customWidth="1"/>
    <col min="4" max="4" width="17.28125" style="0" customWidth="1"/>
    <col min="5" max="5" width="8.140625" style="0" customWidth="1"/>
    <col min="6" max="6" width="9.8515625" style="0" customWidth="1"/>
    <col min="7" max="7" width="7.00390625" style="0" customWidth="1"/>
    <col min="8" max="8" width="9.8515625" style="0" customWidth="1"/>
    <col min="9" max="9" width="7.421875" style="0" customWidth="1"/>
    <col min="10" max="10" width="9.8515625" style="0" bestFit="1" customWidth="1"/>
    <col min="11" max="11" width="7.421875" style="0" customWidth="1"/>
    <col min="12" max="12" width="9.8515625" style="0" bestFit="1" customWidth="1"/>
    <col min="13" max="13" width="7.8515625" style="0" customWidth="1"/>
    <col min="14" max="14" width="10.140625" style="0" customWidth="1"/>
    <col min="15" max="15" width="7.421875" style="0" customWidth="1"/>
    <col min="16" max="16" width="9.421875" style="0" customWidth="1"/>
    <col min="17" max="17" width="7.8515625" style="0" customWidth="1"/>
    <col min="18" max="18" width="9.57421875" style="0" customWidth="1"/>
    <col min="19" max="19" width="7.57421875" style="0" customWidth="1"/>
    <col min="20" max="20" width="9.7109375" style="0" customWidth="1"/>
    <col min="21" max="21" width="7.8515625" style="0" customWidth="1"/>
    <col min="22" max="22" width="11.28125" style="0" customWidth="1"/>
  </cols>
  <sheetData>
    <row r="1" spans="1:22" ht="12.7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6"/>
    </row>
    <row r="2" spans="1:22" ht="12.7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</row>
    <row r="3" spans="1:22" ht="12.75" customHeight="1">
      <c r="A3" s="83" t="s">
        <v>869</v>
      </c>
      <c r="B3" s="185" t="s">
        <v>919</v>
      </c>
      <c r="C3" s="185"/>
      <c r="D3" s="185"/>
      <c r="E3" s="185"/>
      <c r="F3" s="180" t="s">
        <v>868</v>
      </c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5.75">
      <c r="A4" s="183" t="s">
        <v>918</v>
      </c>
      <c r="B4" s="183"/>
      <c r="C4" s="84"/>
      <c r="D4" s="84"/>
      <c r="E4" s="85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</row>
    <row r="5" spans="1:22" ht="12.75">
      <c r="A5" s="86" t="s">
        <v>870</v>
      </c>
      <c r="B5" s="86"/>
      <c r="C5" s="86"/>
      <c r="D5" s="86"/>
      <c r="E5" s="85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1:22" ht="12.75">
      <c r="A6" s="73" t="s">
        <v>871</v>
      </c>
      <c r="B6" s="73"/>
      <c r="C6" s="87"/>
      <c r="D6" s="88"/>
      <c r="E6" s="89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1:22" ht="12.75">
      <c r="A7" s="82" t="s">
        <v>917</v>
      </c>
      <c r="B7" s="82"/>
      <c r="C7" s="82"/>
      <c r="D7" s="82"/>
      <c r="E7" s="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</row>
    <row r="8" spans="1:22" ht="12.75">
      <c r="A8" s="184" t="s">
        <v>920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</row>
    <row r="9" spans="1:22" ht="7.5" customHeight="1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</row>
    <row r="10" spans="1:22" ht="12.75">
      <c r="A10" s="74"/>
      <c r="B10" s="74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1:22" ht="12.75">
      <c r="A11" s="76" t="s">
        <v>872</v>
      </c>
      <c r="B11" s="76" t="s">
        <v>904</v>
      </c>
      <c r="C11" s="76" t="s">
        <v>873</v>
      </c>
      <c r="D11" s="76" t="s">
        <v>874</v>
      </c>
      <c r="E11" s="173" t="s">
        <v>875</v>
      </c>
      <c r="F11" s="173"/>
      <c r="G11" s="173" t="s">
        <v>876</v>
      </c>
      <c r="H11" s="173"/>
      <c r="I11" s="173" t="s">
        <v>877</v>
      </c>
      <c r="J11" s="173"/>
      <c r="K11" s="173" t="s">
        <v>878</v>
      </c>
      <c r="L11" s="173"/>
      <c r="M11" s="173" t="s">
        <v>879</v>
      </c>
      <c r="N11" s="173"/>
      <c r="O11" s="173" t="s">
        <v>880</v>
      </c>
      <c r="P11" s="173"/>
      <c r="Q11" s="173" t="s">
        <v>881</v>
      </c>
      <c r="R11" s="173"/>
      <c r="S11" s="173" t="s">
        <v>882</v>
      </c>
      <c r="T11" s="173"/>
      <c r="U11" s="173" t="s">
        <v>883</v>
      </c>
      <c r="V11" s="173"/>
    </row>
    <row r="12" spans="1:22" ht="12.75">
      <c r="A12" s="74"/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22.5">
      <c r="A13" s="163" t="s">
        <v>884</v>
      </c>
      <c r="B13" s="90" t="s">
        <v>15</v>
      </c>
      <c r="C13" s="170">
        <f>D13/D$61</f>
        <v>0.05454760308387072</v>
      </c>
      <c r="D13" s="171">
        <v>38472.439000000006</v>
      </c>
      <c r="E13" s="91">
        <f>F13/$D$61</f>
        <v>0</v>
      </c>
      <c r="F13" s="92">
        <f>E14*$D$13</f>
        <v>0</v>
      </c>
      <c r="G13" s="91">
        <f>H13/$D$61</f>
        <v>0.010909520616774145</v>
      </c>
      <c r="H13" s="92">
        <f>G14*$D$13</f>
        <v>7694.487800000002</v>
      </c>
      <c r="I13" s="91">
        <f>J13/$D$61</f>
        <v>0.01909166107935475</v>
      </c>
      <c r="J13" s="92">
        <f>I14*$D$13</f>
        <v>13465.353650000001</v>
      </c>
      <c r="K13" s="91">
        <f>L13/$D$61</f>
        <v>0.01909166107935475</v>
      </c>
      <c r="L13" s="92">
        <f>K14*$D$13</f>
        <v>13465.353650000001</v>
      </c>
      <c r="M13" s="91">
        <f>N13/$D$61</f>
        <v>0.005454760308387072</v>
      </c>
      <c r="N13" s="92">
        <f>M14*$D$13</f>
        <v>3847.243900000001</v>
      </c>
      <c r="O13" s="91">
        <f>P13/$D$61</f>
        <v>0</v>
      </c>
      <c r="P13" s="92">
        <f>O14*$D$13</f>
        <v>0</v>
      </c>
      <c r="Q13" s="91">
        <f>R13/$D$61</f>
        <v>0</v>
      </c>
      <c r="R13" s="92">
        <f>Q14*$D$13</f>
        <v>0</v>
      </c>
      <c r="S13" s="91">
        <f>T13/$D$61</f>
        <v>0</v>
      </c>
      <c r="T13" s="92">
        <f>S14*$D$13</f>
        <v>0</v>
      </c>
      <c r="U13" s="91">
        <f>O13+M13+K13+I13+G13+E13+Q13+S13</f>
        <v>0.05454760308387072</v>
      </c>
      <c r="V13" s="93">
        <f>U14*D13</f>
        <v>38472.439000000006</v>
      </c>
    </row>
    <row r="14" spans="1:22" ht="12.75">
      <c r="A14" s="163"/>
      <c r="B14" s="90"/>
      <c r="C14" s="170"/>
      <c r="D14" s="171"/>
      <c r="E14" s="186"/>
      <c r="F14" s="186"/>
      <c r="G14" s="186">
        <v>0.2</v>
      </c>
      <c r="H14" s="186"/>
      <c r="I14" s="186">
        <v>0.35</v>
      </c>
      <c r="J14" s="186"/>
      <c r="K14" s="186">
        <v>0.35</v>
      </c>
      <c r="L14" s="186"/>
      <c r="M14" s="186">
        <v>0.1</v>
      </c>
      <c r="N14" s="186"/>
      <c r="O14" s="186"/>
      <c r="P14" s="186"/>
      <c r="Q14" s="187"/>
      <c r="R14" s="188"/>
      <c r="S14" s="187"/>
      <c r="T14" s="188"/>
      <c r="U14" s="189">
        <f aca="true" t="shared" si="0" ref="U14:U58">O14+M14+K14+I14+G14+E14+Q14+S14</f>
        <v>1</v>
      </c>
      <c r="V14" s="189"/>
    </row>
    <row r="15" spans="1:22" ht="12.75">
      <c r="A15" s="163" t="s">
        <v>885</v>
      </c>
      <c r="B15" s="90" t="s">
        <v>889</v>
      </c>
      <c r="C15" s="170">
        <f>D15/D$61</f>
        <v>0.06313180249979351</v>
      </c>
      <c r="D15" s="171">
        <v>44526.877137</v>
      </c>
      <c r="E15" s="91">
        <f>F15/$D$61</f>
        <v>0</v>
      </c>
      <c r="F15" s="92">
        <f>E16*$D$15</f>
        <v>0</v>
      </c>
      <c r="G15" s="91">
        <f>H15/$D$61</f>
        <v>0</v>
      </c>
      <c r="H15" s="92">
        <f>G16*$D$15</f>
        <v>0</v>
      </c>
      <c r="I15" s="91">
        <f>J15/$D$61</f>
        <v>0</v>
      </c>
      <c r="J15" s="92">
        <f>I16*$D$15</f>
        <v>0</v>
      </c>
      <c r="K15" s="91">
        <f>L15/$D$61</f>
        <v>0.018939540749938057</v>
      </c>
      <c r="L15" s="92">
        <f>K16*$D$15</f>
        <v>13358.063141100001</v>
      </c>
      <c r="M15" s="91">
        <f>N15/$D$61</f>
        <v>0.018939540749938057</v>
      </c>
      <c r="N15" s="92">
        <f>M16*$D$15</f>
        <v>13358.063141100001</v>
      </c>
      <c r="O15" s="91">
        <f>P15/$D$61</f>
        <v>0.025252720999917405</v>
      </c>
      <c r="P15" s="92">
        <f>O16*$D$15</f>
        <v>17810.7508548</v>
      </c>
      <c r="Q15" s="91">
        <f>R15/$D$61</f>
        <v>0</v>
      </c>
      <c r="R15" s="92">
        <f>Q16*$D$15</f>
        <v>0</v>
      </c>
      <c r="S15" s="91">
        <f>T15/$D$61</f>
        <v>0</v>
      </c>
      <c r="T15" s="92">
        <f>S16*$D$15</f>
        <v>0</v>
      </c>
      <c r="U15" s="91">
        <f t="shared" si="0"/>
        <v>0.06313180249979353</v>
      </c>
      <c r="V15" s="93">
        <f>U16*D15</f>
        <v>44526.877137</v>
      </c>
    </row>
    <row r="16" spans="1:22" ht="12.75">
      <c r="A16" s="163"/>
      <c r="B16" s="90"/>
      <c r="C16" s="170"/>
      <c r="D16" s="171"/>
      <c r="E16" s="186"/>
      <c r="F16" s="186"/>
      <c r="G16" s="186"/>
      <c r="H16" s="186"/>
      <c r="I16" s="186"/>
      <c r="J16" s="186"/>
      <c r="K16" s="186">
        <v>0.3</v>
      </c>
      <c r="L16" s="186"/>
      <c r="M16" s="186">
        <v>0.3</v>
      </c>
      <c r="N16" s="186"/>
      <c r="O16" s="186">
        <v>0.4</v>
      </c>
      <c r="P16" s="186"/>
      <c r="Q16" s="187"/>
      <c r="R16" s="188"/>
      <c r="S16" s="187"/>
      <c r="T16" s="188"/>
      <c r="U16" s="189">
        <f t="shared" si="0"/>
        <v>1</v>
      </c>
      <c r="V16" s="189"/>
    </row>
    <row r="17" spans="1:22" ht="12.75">
      <c r="A17" s="163" t="s">
        <v>886</v>
      </c>
      <c r="B17" s="90" t="s">
        <v>891</v>
      </c>
      <c r="C17" s="170">
        <f>D17/D$61</f>
        <v>0.013990338065391416</v>
      </c>
      <c r="D17" s="171">
        <v>9867.389168</v>
      </c>
      <c r="E17" s="91">
        <f>F17/$D$61</f>
        <v>0</v>
      </c>
      <c r="F17" s="96">
        <f>E18*$D$17</f>
        <v>0</v>
      </c>
      <c r="G17" s="91">
        <f>H17/$D$61</f>
        <v>0</v>
      </c>
      <c r="H17" s="96">
        <f>G18*$D$17</f>
        <v>0</v>
      </c>
      <c r="I17" s="91">
        <f>J17/$D$61</f>
        <v>0</v>
      </c>
      <c r="J17" s="96">
        <f>I18*$D$17</f>
        <v>0</v>
      </c>
      <c r="K17" s="91">
        <f>L17/$D$61</f>
        <v>0</v>
      </c>
      <c r="L17" s="96">
        <f>K18*$D$17</f>
        <v>0</v>
      </c>
      <c r="M17" s="91">
        <f>N17/$D$61</f>
        <v>0</v>
      </c>
      <c r="N17" s="96">
        <f>M18*$D$17</f>
        <v>0</v>
      </c>
      <c r="O17" s="91">
        <f>P17/$D$61</f>
        <v>0.006995169032695708</v>
      </c>
      <c r="P17" s="96">
        <f>O18*$D$17</f>
        <v>4933.694584</v>
      </c>
      <c r="Q17" s="91">
        <f>R17/$D$61</f>
        <v>0.006995169032695708</v>
      </c>
      <c r="R17" s="96">
        <f>Q18*$D$17</f>
        <v>4933.694584</v>
      </c>
      <c r="S17" s="91">
        <f>T17/$D$61</f>
        <v>0</v>
      </c>
      <c r="T17" s="96">
        <f>S18*$D$17</f>
        <v>0</v>
      </c>
      <c r="U17" s="91">
        <f t="shared" si="0"/>
        <v>0.013990338065391416</v>
      </c>
      <c r="V17" s="93">
        <f>U18*D17</f>
        <v>9867.389168</v>
      </c>
    </row>
    <row r="18" spans="1:22" ht="12.75">
      <c r="A18" s="163"/>
      <c r="B18" s="90"/>
      <c r="C18" s="170"/>
      <c r="D18" s="171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>
        <v>0.5</v>
      </c>
      <c r="P18" s="186"/>
      <c r="Q18" s="187">
        <v>0.5</v>
      </c>
      <c r="R18" s="188"/>
      <c r="S18" s="187"/>
      <c r="T18" s="188"/>
      <c r="U18" s="189">
        <f t="shared" si="0"/>
        <v>1</v>
      </c>
      <c r="V18" s="189"/>
    </row>
    <row r="19" spans="1:22" ht="12.75">
      <c r="A19" s="163" t="s">
        <v>887</v>
      </c>
      <c r="B19" s="90" t="s">
        <v>5</v>
      </c>
      <c r="C19" s="170">
        <f>D19/D$61</f>
        <v>0.0029525259644382277</v>
      </c>
      <c r="D19" s="171">
        <v>2082.41735</v>
      </c>
      <c r="E19" s="91">
        <f>F19/$D$61</f>
        <v>0</v>
      </c>
      <c r="F19" s="92">
        <f>E20*$D$19</f>
        <v>0</v>
      </c>
      <c r="G19" s="91">
        <f>H19/$D$61</f>
        <v>0.0014762629822191139</v>
      </c>
      <c r="H19" s="92">
        <f>G20*$D$19</f>
        <v>1041.208675</v>
      </c>
      <c r="I19" s="91">
        <f>J19/$D$61</f>
        <v>0</v>
      </c>
      <c r="J19" s="92">
        <f>I20*$D$19</f>
        <v>0</v>
      </c>
      <c r="K19" s="91">
        <f>L19/$D$61</f>
        <v>0</v>
      </c>
      <c r="L19" s="92">
        <f>K20*$D$19</f>
        <v>0</v>
      </c>
      <c r="M19" s="91">
        <f>N19/$D$61</f>
        <v>0</v>
      </c>
      <c r="N19" s="92">
        <f>M20*$D$19</f>
        <v>0</v>
      </c>
      <c r="O19" s="91">
        <f>P19/$D$61</f>
        <v>0</v>
      </c>
      <c r="P19" s="92">
        <f>O20*$D$19</f>
        <v>0</v>
      </c>
      <c r="Q19" s="91">
        <f>R19/$D$61</f>
        <v>0.0014762629822191139</v>
      </c>
      <c r="R19" s="92">
        <f>Q20*$D$19</f>
        <v>1041.208675</v>
      </c>
      <c r="S19" s="91">
        <f>T19/$D$61</f>
        <v>0</v>
      </c>
      <c r="T19" s="92">
        <f>S20*$D$19</f>
        <v>0</v>
      </c>
      <c r="U19" s="91">
        <f t="shared" si="0"/>
        <v>0.0029525259644382277</v>
      </c>
      <c r="V19" s="93">
        <f>U20*D19</f>
        <v>2082.41735</v>
      </c>
    </row>
    <row r="20" spans="1:22" ht="12.75">
      <c r="A20" s="163"/>
      <c r="B20" s="90"/>
      <c r="C20" s="170"/>
      <c r="D20" s="171"/>
      <c r="E20" s="186"/>
      <c r="F20" s="186"/>
      <c r="G20" s="186">
        <v>0.5</v>
      </c>
      <c r="H20" s="186"/>
      <c r="I20" s="186"/>
      <c r="J20" s="186"/>
      <c r="K20" s="186"/>
      <c r="L20" s="186"/>
      <c r="M20" s="186"/>
      <c r="N20" s="186"/>
      <c r="O20" s="186"/>
      <c r="P20" s="186"/>
      <c r="Q20" s="187">
        <v>0.5</v>
      </c>
      <c r="R20" s="188"/>
      <c r="S20" s="187"/>
      <c r="T20" s="188"/>
      <c r="U20" s="189">
        <f t="shared" si="0"/>
        <v>1</v>
      </c>
      <c r="V20" s="189"/>
    </row>
    <row r="21" spans="1:22" ht="12.75">
      <c r="A21" s="163" t="s">
        <v>888</v>
      </c>
      <c r="B21" s="90" t="s">
        <v>70</v>
      </c>
      <c r="C21" s="170">
        <f>D21/D$61</f>
        <v>0.0315743564563131</v>
      </c>
      <c r="D21" s="171">
        <v>22269.402027840002</v>
      </c>
      <c r="E21" s="91">
        <f>F21/$D$61</f>
        <v>0</v>
      </c>
      <c r="F21" s="92">
        <f>E22*$D$21</f>
        <v>0</v>
      </c>
      <c r="G21" s="91">
        <f>H21/$D$61</f>
        <v>0</v>
      </c>
      <c r="H21" s="92">
        <f>G22*$D$21</f>
        <v>0</v>
      </c>
      <c r="I21" s="91">
        <f>J21/$D$61</f>
        <v>0</v>
      </c>
      <c r="J21" s="92">
        <f>I22*$D$21</f>
        <v>0</v>
      </c>
      <c r="K21" s="91">
        <f>L21/$D$61</f>
        <v>0.0063148712912626205</v>
      </c>
      <c r="L21" s="92">
        <f>K22*$D$21</f>
        <v>4453.880405568</v>
      </c>
      <c r="M21" s="91">
        <f>N21/$D$61</f>
        <v>0.00947230693689393</v>
      </c>
      <c r="N21" s="92">
        <f>M22*$D$21</f>
        <v>6680.820608352001</v>
      </c>
      <c r="O21" s="91">
        <f>P21/$D$61</f>
        <v>0.00947230693689393</v>
      </c>
      <c r="P21" s="92">
        <f>O22*$D$21</f>
        <v>6680.820608352001</v>
      </c>
      <c r="Q21" s="91">
        <f>R21/$D$61</f>
        <v>0.0063148712912626205</v>
      </c>
      <c r="R21" s="92">
        <f>Q22*$D$21</f>
        <v>4453.880405568</v>
      </c>
      <c r="S21" s="91">
        <f>T21/$D$61</f>
        <v>0</v>
      </c>
      <c r="T21" s="92">
        <f>S22*$D$21</f>
        <v>0</v>
      </c>
      <c r="U21" s="91">
        <f t="shared" si="0"/>
        <v>0.0315743564563131</v>
      </c>
      <c r="V21" s="93">
        <f>U22*D21</f>
        <v>22269.402027840002</v>
      </c>
    </row>
    <row r="22" spans="1:22" ht="12.75">
      <c r="A22" s="163"/>
      <c r="B22" s="90"/>
      <c r="C22" s="170"/>
      <c r="D22" s="171"/>
      <c r="E22" s="186"/>
      <c r="F22" s="186"/>
      <c r="G22" s="186"/>
      <c r="H22" s="186"/>
      <c r="I22" s="186"/>
      <c r="J22" s="186"/>
      <c r="K22" s="186">
        <v>0.2</v>
      </c>
      <c r="L22" s="186"/>
      <c r="M22" s="186">
        <v>0.3</v>
      </c>
      <c r="N22" s="186"/>
      <c r="O22" s="186">
        <v>0.3</v>
      </c>
      <c r="P22" s="186"/>
      <c r="Q22" s="187">
        <v>0.2</v>
      </c>
      <c r="R22" s="188"/>
      <c r="S22" s="187"/>
      <c r="T22" s="188"/>
      <c r="U22" s="189">
        <f t="shared" si="0"/>
        <v>1</v>
      </c>
      <c r="V22" s="189"/>
    </row>
    <row r="23" spans="1:22" ht="12.75">
      <c r="A23" s="163" t="s">
        <v>890</v>
      </c>
      <c r="B23" s="90" t="s">
        <v>87</v>
      </c>
      <c r="C23" s="170">
        <f>D23/D$61</f>
        <v>0.13801308407663018</v>
      </c>
      <c r="D23" s="171">
        <v>97340.66500000001</v>
      </c>
      <c r="E23" s="91">
        <f>F23/$D$61</f>
        <v>0</v>
      </c>
      <c r="F23" s="92">
        <f>E24*$D$23</f>
        <v>0</v>
      </c>
      <c r="G23" s="91">
        <f>H23/$D$61</f>
        <v>0</v>
      </c>
      <c r="H23" s="92">
        <f>G24*$D$23</f>
        <v>0</v>
      </c>
      <c r="I23" s="91">
        <f>J23/$D$61</f>
        <v>0</v>
      </c>
      <c r="J23" s="92">
        <f>I24*$D$23</f>
        <v>0</v>
      </c>
      <c r="K23" s="91">
        <f>L23/$D$61</f>
        <v>0</v>
      </c>
      <c r="L23" s="92">
        <f>K24*$D$23</f>
        <v>0</v>
      </c>
      <c r="M23" s="91">
        <f>N23/$D$61</f>
        <v>0.05520523363065208</v>
      </c>
      <c r="N23" s="92">
        <f>M24*$D$23</f>
        <v>38936.266</v>
      </c>
      <c r="O23" s="91">
        <f>P23/$D$61</f>
        <v>0.04140392522298906</v>
      </c>
      <c r="P23" s="92">
        <f>O24*$D$23</f>
        <v>29202.199500000002</v>
      </c>
      <c r="Q23" s="91">
        <f>R23/$D$61</f>
        <v>0.04140392522298906</v>
      </c>
      <c r="R23" s="92">
        <f>Q24*$D$23</f>
        <v>29202.199500000002</v>
      </c>
      <c r="S23" s="91">
        <f>T23/$D$61</f>
        <v>0</v>
      </c>
      <c r="T23" s="92">
        <f>S24*$D$23</f>
        <v>0</v>
      </c>
      <c r="U23" s="91">
        <f t="shared" si="0"/>
        <v>0.13801308407663018</v>
      </c>
      <c r="V23" s="93">
        <f>U24*D23</f>
        <v>97340.66500000001</v>
      </c>
    </row>
    <row r="24" spans="1:22" ht="12.75">
      <c r="A24" s="163"/>
      <c r="B24" s="90"/>
      <c r="C24" s="170"/>
      <c r="D24" s="171"/>
      <c r="E24" s="186"/>
      <c r="F24" s="186"/>
      <c r="G24" s="186"/>
      <c r="H24" s="186"/>
      <c r="I24" s="186"/>
      <c r="J24" s="186"/>
      <c r="K24" s="186"/>
      <c r="L24" s="186"/>
      <c r="M24" s="186">
        <v>0.4</v>
      </c>
      <c r="N24" s="186"/>
      <c r="O24" s="186">
        <v>0.3</v>
      </c>
      <c r="P24" s="186"/>
      <c r="Q24" s="187">
        <v>0.3</v>
      </c>
      <c r="R24" s="188"/>
      <c r="S24" s="187"/>
      <c r="T24" s="188"/>
      <c r="U24" s="189">
        <f t="shared" si="0"/>
        <v>1</v>
      </c>
      <c r="V24" s="189"/>
    </row>
    <row r="25" spans="1:22" ht="12.75">
      <c r="A25" s="163" t="s">
        <v>905</v>
      </c>
      <c r="B25" s="90" t="s">
        <v>893</v>
      </c>
      <c r="C25" s="170">
        <f>D25/D$61</f>
        <v>0.00732707790480339</v>
      </c>
      <c r="D25" s="171">
        <v>5167.79</v>
      </c>
      <c r="E25" s="91">
        <f>F25/$D$61</f>
        <v>0</v>
      </c>
      <c r="F25" s="92">
        <f>E26*$D$25</f>
        <v>0</v>
      </c>
      <c r="G25" s="91">
        <f>H25/$D$61</f>
        <v>0</v>
      </c>
      <c r="H25" s="92">
        <f>G26*$D$25</f>
        <v>0</v>
      </c>
      <c r="I25" s="91">
        <f>J25/$D$61</f>
        <v>0</v>
      </c>
      <c r="J25" s="92">
        <f>I26*$D$25</f>
        <v>0</v>
      </c>
      <c r="K25" s="91">
        <f>L25/$D$61</f>
        <v>0</v>
      </c>
      <c r="L25" s="92">
        <f>K26*$D$25</f>
        <v>0</v>
      </c>
      <c r="M25" s="91">
        <f>N25/$D$61</f>
        <v>0</v>
      </c>
      <c r="N25" s="92">
        <f>M26*$D$25</f>
        <v>0</v>
      </c>
      <c r="O25" s="91">
        <f>P25/$D$61</f>
        <v>0</v>
      </c>
      <c r="P25" s="92">
        <f>O26*$D$25</f>
        <v>0</v>
      </c>
      <c r="Q25" s="91">
        <f>R25/$D$61</f>
        <v>0.003663538952401695</v>
      </c>
      <c r="R25" s="92">
        <f>Q26*$D$25</f>
        <v>2583.895</v>
      </c>
      <c r="S25" s="91">
        <f>T25/$D$61</f>
        <v>0.003663538952401695</v>
      </c>
      <c r="T25" s="92">
        <f>S26*$D$25</f>
        <v>2583.895</v>
      </c>
      <c r="U25" s="91">
        <f t="shared" si="0"/>
        <v>0.00732707790480339</v>
      </c>
      <c r="V25" s="93">
        <f>U26*D25</f>
        <v>5167.79</v>
      </c>
    </row>
    <row r="26" spans="1:22" ht="12.75">
      <c r="A26" s="163"/>
      <c r="B26" s="90"/>
      <c r="C26" s="170"/>
      <c r="D26" s="171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>
        <v>0.5</v>
      </c>
      <c r="R26" s="188"/>
      <c r="S26" s="187">
        <v>0.5</v>
      </c>
      <c r="T26" s="188"/>
      <c r="U26" s="189">
        <f t="shared" si="0"/>
        <v>1</v>
      </c>
      <c r="V26" s="189"/>
    </row>
    <row r="27" spans="1:22" ht="12.75">
      <c r="A27" s="163" t="s">
        <v>906</v>
      </c>
      <c r="B27" s="97" t="s">
        <v>7</v>
      </c>
      <c r="C27" s="170">
        <f>D27/D$61</f>
        <v>0.013923389036399138</v>
      </c>
      <c r="D27" s="171">
        <v>9820.17</v>
      </c>
      <c r="E27" s="91">
        <f>F27/$D$61</f>
        <v>0</v>
      </c>
      <c r="F27" s="92">
        <f>E28*$D$27</f>
        <v>0</v>
      </c>
      <c r="G27" s="91">
        <f>H27/$D$61</f>
        <v>0</v>
      </c>
      <c r="H27" s="92">
        <f>G28*$D$27</f>
        <v>0</v>
      </c>
      <c r="I27" s="91">
        <f>J27/$D$61</f>
        <v>0</v>
      </c>
      <c r="J27" s="92">
        <f>I28*$D$27</f>
        <v>0</v>
      </c>
      <c r="K27" s="91">
        <f>L27/$D$61</f>
        <v>0</v>
      </c>
      <c r="L27" s="92">
        <f>K28*$D$27</f>
        <v>0</v>
      </c>
      <c r="M27" s="91">
        <f>N27/$D$61</f>
        <v>0</v>
      </c>
      <c r="N27" s="92">
        <f>M28*$D$27</f>
        <v>0</v>
      </c>
      <c r="O27" s="91">
        <f>P27/$D$61</f>
        <v>0.0027846778072798278</v>
      </c>
      <c r="P27" s="92">
        <f>O28*$D$27</f>
        <v>1964.034</v>
      </c>
      <c r="Q27" s="91">
        <f>R27/$D$61</f>
        <v>0.0055693556145596556</v>
      </c>
      <c r="R27" s="92">
        <f>Q28*$D$27</f>
        <v>3928.068</v>
      </c>
      <c r="S27" s="91">
        <f>T27/$D$61</f>
        <v>0.0055693556145596556</v>
      </c>
      <c r="T27" s="92">
        <f>S28*$D$27</f>
        <v>3928.068</v>
      </c>
      <c r="U27" s="91">
        <f t="shared" si="0"/>
        <v>0.013923389036399138</v>
      </c>
      <c r="V27" s="93">
        <f>U28*D27</f>
        <v>9820.17</v>
      </c>
    </row>
    <row r="28" spans="1:22" ht="12.75">
      <c r="A28" s="163"/>
      <c r="B28" s="97"/>
      <c r="C28" s="170"/>
      <c r="D28" s="171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>
        <v>0.2</v>
      </c>
      <c r="P28" s="186"/>
      <c r="Q28" s="187">
        <v>0.4</v>
      </c>
      <c r="R28" s="188"/>
      <c r="S28" s="187">
        <v>0.4</v>
      </c>
      <c r="T28" s="188"/>
      <c r="U28" s="189">
        <f t="shared" si="0"/>
        <v>1</v>
      </c>
      <c r="V28" s="189"/>
    </row>
    <row r="29" spans="1:22" ht="12.75">
      <c r="A29" s="163" t="s">
        <v>907</v>
      </c>
      <c r="B29" s="97" t="s">
        <v>8</v>
      </c>
      <c r="C29" s="170">
        <f>D29/D$61</f>
        <v>0.09929617683679035</v>
      </c>
      <c r="D29" s="171">
        <v>70033.62</v>
      </c>
      <c r="E29" s="91">
        <f>F29/$D$61</f>
        <v>0</v>
      </c>
      <c r="F29" s="92">
        <f>E30*$D$29</f>
        <v>0</v>
      </c>
      <c r="G29" s="91">
        <f>H29/$D$61</f>
        <v>0</v>
      </c>
      <c r="H29" s="92">
        <f>G30*$D$29</f>
        <v>0</v>
      </c>
      <c r="I29" s="91">
        <f>J29/$D$61</f>
        <v>0</v>
      </c>
      <c r="J29" s="92">
        <f>I30*$D$29</f>
        <v>0</v>
      </c>
      <c r="K29" s="91">
        <f>L29/$D$61</f>
        <v>0</v>
      </c>
      <c r="L29" s="92">
        <f>K30*$D$29</f>
        <v>0</v>
      </c>
      <c r="M29" s="91">
        <f>N29/$D$61</f>
        <v>0</v>
      </c>
      <c r="N29" s="92">
        <f>M30*$D$29</f>
        <v>0</v>
      </c>
      <c r="O29" s="91">
        <f>P29/$D$61</f>
        <v>0.01985923536735807</v>
      </c>
      <c r="P29" s="92">
        <f>O30*$D$29</f>
        <v>14006.724</v>
      </c>
      <c r="Q29" s="91">
        <f>R29/$D$61</f>
        <v>0.029788853051037102</v>
      </c>
      <c r="R29" s="92">
        <f>Q30*$D$29</f>
        <v>21010.086</v>
      </c>
      <c r="S29" s="91">
        <f>T29/$D$61</f>
        <v>0.04964808841839517</v>
      </c>
      <c r="T29" s="92">
        <f>S30*$D$29</f>
        <v>35016.81</v>
      </c>
      <c r="U29" s="91">
        <f t="shared" si="0"/>
        <v>0.09929617683679035</v>
      </c>
      <c r="V29" s="93">
        <f>U30*D29</f>
        <v>70033.62</v>
      </c>
    </row>
    <row r="30" spans="1:22" ht="12.75">
      <c r="A30" s="163"/>
      <c r="B30" s="97"/>
      <c r="C30" s="170"/>
      <c r="D30" s="171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>
        <v>0.2</v>
      </c>
      <c r="P30" s="186"/>
      <c r="Q30" s="187">
        <v>0.3</v>
      </c>
      <c r="R30" s="188"/>
      <c r="S30" s="187">
        <v>0.5</v>
      </c>
      <c r="T30" s="188"/>
      <c r="U30" s="189">
        <f t="shared" si="0"/>
        <v>1</v>
      </c>
      <c r="V30" s="189"/>
    </row>
    <row r="31" spans="1:22" ht="12.75">
      <c r="A31" s="163" t="s">
        <v>908</v>
      </c>
      <c r="B31" s="97" t="s">
        <v>154</v>
      </c>
      <c r="C31" s="170">
        <f>D31/D$61</f>
        <v>0.04399774318466017</v>
      </c>
      <c r="D31" s="171">
        <v>31031.62</v>
      </c>
      <c r="E31" s="91">
        <f>F31/$D$61</f>
        <v>0</v>
      </c>
      <c r="F31" s="92">
        <f>E32*$D$31</f>
        <v>0</v>
      </c>
      <c r="G31" s="91">
        <f>H31/$D$61</f>
        <v>0</v>
      </c>
      <c r="H31" s="92">
        <f>G32*$D$31</f>
        <v>0</v>
      </c>
      <c r="I31" s="91">
        <f>J31/$D$61</f>
        <v>0</v>
      </c>
      <c r="J31" s="92">
        <f>I32*$D$31</f>
        <v>0</v>
      </c>
      <c r="K31" s="91">
        <f>L31/$D$61</f>
        <v>0</v>
      </c>
      <c r="L31" s="92">
        <f>K32*$D$31</f>
        <v>0</v>
      </c>
      <c r="M31" s="91">
        <f>N31/$D$61</f>
        <v>0.008799548636932034</v>
      </c>
      <c r="N31" s="92">
        <f>M32*$D$31</f>
        <v>6206.3240000000005</v>
      </c>
      <c r="O31" s="91">
        <f>P31/$D$61</f>
        <v>0.017599097273864068</v>
      </c>
      <c r="P31" s="92">
        <f>O32*$D$31</f>
        <v>12412.648000000001</v>
      </c>
      <c r="Q31" s="91">
        <f>R31/$D$61</f>
        <v>0.017599097273864068</v>
      </c>
      <c r="R31" s="92">
        <f>Q32*$D$31</f>
        <v>12412.648000000001</v>
      </c>
      <c r="S31" s="91">
        <f>T31/$D$61</f>
        <v>0</v>
      </c>
      <c r="T31" s="92">
        <f>S32*$D$31</f>
        <v>0</v>
      </c>
      <c r="U31" s="91">
        <f t="shared" si="0"/>
        <v>0.04399774318466017</v>
      </c>
      <c r="V31" s="93">
        <f>U32*D31</f>
        <v>31031.62</v>
      </c>
    </row>
    <row r="32" spans="1:22" ht="12.75">
      <c r="A32" s="163"/>
      <c r="B32" s="97"/>
      <c r="C32" s="170"/>
      <c r="D32" s="171"/>
      <c r="E32" s="186"/>
      <c r="F32" s="186"/>
      <c r="G32" s="186"/>
      <c r="H32" s="186"/>
      <c r="I32" s="186"/>
      <c r="J32" s="186"/>
      <c r="K32" s="186"/>
      <c r="L32" s="186"/>
      <c r="M32" s="186">
        <v>0.2</v>
      </c>
      <c r="N32" s="186"/>
      <c r="O32" s="186">
        <v>0.4</v>
      </c>
      <c r="P32" s="186"/>
      <c r="Q32" s="187">
        <v>0.4</v>
      </c>
      <c r="R32" s="188"/>
      <c r="S32" s="187"/>
      <c r="T32" s="188"/>
      <c r="U32" s="189">
        <f t="shared" si="0"/>
        <v>1</v>
      </c>
      <c r="V32" s="189"/>
    </row>
    <row r="33" spans="1:22" ht="12.75">
      <c r="A33" s="163" t="s">
        <v>892</v>
      </c>
      <c r="B33" s="97" t="s">
        <v>228</v>
      </c>
      <c r="C33" s="170">
        <f>D33/D$61</f>
        <v>0.007006476863384497</v>
      </c>
      <c r="D33" s="171">
        <v>4941.67</v>
      </c>
      <c r="E33" s="91">
        <f>F33/$D$61</f>
        <v>0</v>
      </c>
      <c r="F33" s="92">
        <f>E34*$D$33</f>
        <v>0</v>
      </c>
      <c r="G33" s="91">
        <f>H33/$D$61</f>
        <v>0</v>
      </c>
      <c r="H33" s="92">
        <f>G34*$D$33</f>
        <v>0</v>
      </c>
      <c r="I33" s="91">
        <f>J33/$D$61</f>
        <v>0</v>
      </c>
      <c r="J33" s="92">
        <f>I34*$D$33</f>
        <v>0</v>
      </c>
      <c r="K33" s="91">
        <f>L33/$D$61</f>
        <v>0</v>
      </c>
      <c r="L33" s="92">
        <f>K34*$D$33</f>
        <v>0</v>
      </c>
      <c r="M33" s="91">
        <f>N33/$D$61</f>
        <v>0</v>
      </c>
      <c r="N33" s="92">
        <f>M34*$D$33</f>
        <v>0</v>
      </c>
      <c r="O33" s="91">
        <f>P33/$D$61</f>
        <v>0</v>
      </c>
      <c r="P33" s="92">
        <f>O34*$D$33</f>
        <v>0</v>
      </c>
      <c r="Q33" s="91">
        <f>R33/$D$61</f>
        <v>0.007006476863384497</v>
      </c>
      <c r="R33" s="92">
        <f>Q34*$D$33</f>
        <v>4941.67</v>
      </c>
      <c r="S33" s="91">
        <f>T33/$D$61</f>
        <v>0</v>
      </c>
      <c r="T33" s="92">
        <f>S34*$D$33</f>
        <v>0</v>
      </c>
      <c r="U33" s="91">
        <f t="shared" si="0"/>
        <v>0.007006476863384497</v>
      </c>
      <c r="V33" s="93">
        <f>U34*D33</f>
        <v>4941.67</v>
      </c>
    </row>
    <row r="34" spans="1:22" ht="12.75">
      <c r="A34" s="163"/>
      <c r="B34" s="97"/>
      <c r="C34" s="170"/>
      <c r="D34" s="171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7">
        <v>1</v>
      </c>
      <c r="R34" s="188"/>
      <c r="S34" s="187"/>
      <c r="T34" s="188"/>
      <c r="U34" s="189">
        <f t="shared" si="0"/>
        <v>1</v>
      </c>
      <c r="V34" s="189"/>
    </row>
    <row r="35" spans="1:22" ht="17.25" customHeight="1">
      <c r="A35" s="168" t="s">
        <v>894</v>
      </c>
      <c r="B35" s="77" t="s">
        <v>236</v>
      </c>
      <c r="C35" s="170">
        <f>D35/D$61</f>
        <v>0.0073500468455029565</v>
      </c>
      <c r="D35" s="164">
        <v>5183.99</v>
      </c>
      <c r="E35" s="91">
        <f>F35/$D$61</f>
        <v>0</v>
      </c>
      <c r="F35" s="92">
        <f>E36*$D$35</f>
        <v>0</v>
      </c>
      <c r="G35" s="91">
        <f>H35/$D$61</f>
        <v>0</v>
      </c>
      <c r="H35" s="92">
        <f>G36*$D$35</f>
        <v>0</v>
      </c>
      <c r="I35" s="91">
        <f>J35/$D$61</f>
        <v>0</v>
      </c>
      <c r="J35" s="92">
        <f>I36*$D$35</f>
        <v>0</v>
      </c>
      <c r="K35" s="91">
        <f>L35/$D$61</f>
        <v>0</v>
      </c>
      <c r="L35" s="92">
        <f>K36*$D$35</f>
        <v>0</v>
      </c>
      <c r="M35" s="91">
        <f>N35/$D$61</f>
        <v>0.0014700093691005914</v>
      </c>
      <c r="N35" s="92">
        <f>M36*$D$35</f>
        <v>1036.798</v>
      </c>
      <c r="O35" s="91">
        <f>P35/$D$61</f>
        <v>0.002940018738201183</v>
      </c>
      <c r="P35" s="92">
        <f>O36*$D$35</f>
        <v>2073.596</v>
      </c>
      <c r="Q35" s="91">
        <f>R35/$D$61</f>
        <v>0.002940018738201183</v>
      </c>
      <c r="R35" s="92">
        <f>Q36*$D$35</f>
        <v>2073.596</v>
      </c>
      <c r="S35" s="91">
        <f>T35/$D$61</f>
        <v>0</v>
      </c>
      <c r="T35" s="92">
        <f>S36*$D$35</f>
        <v>0</v>
      </c>
      <c r="U35" s="91">
        <f t="shared" si="0"/>
        <v>0.0073500468455029565</v>
      </c>
      <c r="V35" s="93">
        <f>U36*D35</f>
        <v>5183.99</v>
      </c>
    </row>
    <row r="36" spans="1:22" ht="12.75">
      <c r="A36" s="169"/>
      <c r="B36" s="78"/>
      <c r="C36" s="170"/>
      <c r="D36" s="165"/>
      <c r="E36" s="187"/>
      <c r="F36" s="188"/>
      <c r="G36" s="187"/>
      <c r="H36" s="188"/>
      <c r="I36" s="187"/>
      <c r="J36" s="188"/>
      <c r="K36" s="187"/>
      <c r="L36" s="188"/>
      <c r="M36" s="187">
        <v>0.2</v>
      </c>
      <c r="N36" s="188"/>
      <c r="O36" s="186">
        <v>0.4</v>
      </c>
      <c r="P36" s="186"/>
      <c r="Q36" s="187">
        <v>0.4</v>
      </c>
      <c r="R36" s="188"/>
      <c r="S36" s="94"/>
      <c r="T36" s="95"/>
      <c r="U36" s="189">
        <f t="shared" si="0"/>
        <v>1</v>
      </c>
      <c r="V36" s="189"/>
    </row>
    <row r="37" spans="1:22" ht="12.75">
      <c r="A37" s="168" t="s">
        <v>895</v>
      </c>
      <c r="B37" s="77" t="s">
        <v>269</v>
      </c>
      <c r="C37" s="170">
        <f>D37/D$61</f>
        <v>0.0013920595899783205</v>
      </c>
      <c r="D37" s="164">
        <v>981.82</v>
      </c>
      <c r="E37" s="91">
        <f>F37/$D$61</f>
        <v>0</v>
      </c>
      <c r="F37" s="92">
        <f>E38*$D$37</f>
        <v>0</v>
      </c>
      <c r="G37" s="91">
        <f>H37/$D$61</f>
        <v>0</v>
      </c>
      <c r="H37" s="92">
        <f>G38*$D$37</f>
        <v>0</v>
      </c>
      <c r="I37" s="91">
        <f>J37/$D$61</f>
        <v>0</v>
      </c>
      <c r="J37" s="92">
        <f>I38*$D$37</f>
        <v>0</v>
      </c>
      <c r="K37" s="91">
        <f>L37/$D$61</f>
        <v>0</v>
      </c>
      <c r="L37" s="92">
        <f>K38*$D$37</f>
        <v>0</v>
      </c>
      <c r="M37" s="91">
        <f>N37/$D$61</f>
        <v>0</v>
      </c>
      <c r="N37" s="92">
        <f>M38*$D$37</f>
        <v>0</v>
      </c>
      <c r="O37" s="91">
        <f>P37/$D$61</f>
        <v>0</v>
      </c>
      <c r="P37" s="92">
        <f>O38*$D$37</f>
        <v>0</v>
      </c>
      <c r="Q37" s="91">
        <f>R37/$D$61</f>
        <v>0</v>
      </c>
      <c r="R37" s="92">
        <f>Q38*$D$37</f>
        <v>0</v>
      </c>
      <c r="S37" s="91">
        <f>T37/$D$61</f>
        <v>0.0013920595899783205</v>
      </c>
      <c r="T37" s="92">
        <f>S38*$D$37</f>
        <v>981.82</v>
      </c>
      <c r="U37" s="91">
        <f t="shared" si="0"/>
        <v>0.0013920595899783205</v>
      </c>
      <c r="V37" s="93">
        <f>U38*D37</f>
        <v>981.82</v>
      </c>
    </row>
    <row r="38" spans="1:22" ht="12.75">
      <c r="A38" s="169"/>
      <c r="B38" s="78"/>
      <c r="C38" s="170"/>
      <c r="D38" s="165"/>
      <c r="E38" s="94"/>
      <c r="F38" s="95"/>
      <c r="G38" s="94"/>
      <c r="H38" s="95"/>
      <c r="I38" s="94"/>
      <c r="J38" s="95"/>
      <c r="K38" s="94"/>
      <c r="L38" s="95"/>
      <c r="M38" s="94"/>
      <c r="N38" s="95"/>
      <c r="O38" s="94"/>
      <c r="P38" s="95"/>
      <c r="Q38" s="187"/>
      <c r="R38" s="188"/>
      <c r="S38" s="187">
        <v>1</v>
      </c>
      <c r="T38" s="188"/>
      <c r="U38" s="189">
        <f t="shared" si="0"/>
        <v>1</v>
      </c>
      <c r="V38" s="189"/>
    </row>
    <row r="39" spans="1:22" ht="12.75">
      <c r="A39" s="168" t="s">
        <v>896</v>
      </c>
      <c r="B39" s="77" t="s">
        <v>278</v>
      </c>
      <c r="C39" s="170">
        <f>D39/D$61</f>
        <v>0.0014625118531487822</v>
      </c>
      <c r="D39" s="164">
        <v>1031.51</v>
      </c>
      <c r="E39" s="91">
        <f>F39/$D$61</f>
        <v>0</v>
      </c>
      <c r="F39" s="92">
        <f>E40*$D$39</f>
        <v>0</v>
      </c>
      <c r="G39" s="91">
        <f>H39/$D$61</f>
        <v>0</v>
      </c>
      <c r="H39" s="92">
        <f>G40*$D$39</f>
        <v>0</v>
      </c>
      <c r="I39" s="91">
        <f>J39/$D$61</f>
        <v>0</v>
      </c>
      <c r="J39" s="92">
        <f>I40*$D$39</f>
        <v>0</v>
      </c>
      <c r="K39" s="91">
        <f>L39/$D$61</f>
        <v>0</v>
      </c>
      <c r="L39" s="92">
        <f>K40*$D$39</f>
        <v>0</v>
      </c>
      <c r="M39" s="91">
        <f>N39/$D$61</f>
        <v>0</v>
      </c>
      <c r="N39" s="92">
        <f>M40*$D$39</f>
        <v>0</v>
      </c>
      <c r="O39" s="91">
        <f>P39/$D$61</f>
        <v>0</v>
      </c>
      <c r="P39" s="92">
        <f>O40*$D$39</f>
        <v>0</v>
      </c>
      <c r="Q39" s="91">
        <f>R39/$D$61</f>
        <v>0.00043875355594463457</v>
      </c>
      <c r="R39" s="92">
        <f>Q40*$D$39</f>
        <v>309.453</v>
      </c>
      <c r="S39" s="91">
        <f>T39/$D$61</f>
        <v>0.0010237582972041474</v>
      </c>
      <c r="T39" s="92">
        <f>S40*$D$39</f>
        <v>722.0569999999999</v>
      </c>
      <c r="U39" s="91">
        <f t="shared" si="0"/>
        <v>0.001462511853148782</v>
      </c>
      <c r="V39" s="93">
        <f>U40*D39</f>
        <v>1031.51</v>
      </c>
    </row>
    <row r="40" spans="1:22" ht="12.75">
      <c r="A40" s="169"/>
      <c r="B40" s="78"/>
      <c r="C40" s="170"/>
      <c r="D40" s="165"/>
      <c r="E40" s="94"/>
      <c r="F40" s="95"/>
      <c r="G40" s="187"/>
      <c r="H40" s="188"/>
      <c r="I40" s="187"/>
      <c r="J40" s="188"/>
      <c r="K40" s="187"/>
      <c r="L40" s="188"/>
      <c r="M40" s="187"/>
      <c r="N40" s="188"/>
      <c r="O40" s="187"/>
      <c r="P40" s="188"/>
      <c r="Q40" s="187">
        <v>0.3</v>
      </c>
      <c r="R40" s="188"/>
      <c r="S40" s="187">
        <v>0.7</v>
      </c>
      <c r="T40" s="188"/>
      <c r="U40" s="189">
        <f t="shared" si="0"/>
        <v>1</v>
      </c>
      <c r="V40" s="189"/>
    </row>
    <row r="41" spans="1:22" ht="12.75">
      <c r="A41" s="163" t="s">
        <v>897</v>
      </c>
      <c r="B41" s="90" t="s">
        <v>290</v>
      </c>
      <c r="C41" s="170">
        <f>D41/D$61</f>
        <v>0.004918713580661516</v>
      </c>
      <c r="D41" s="171">
        <v>3469.17</v>
      </c>
      <c r="E41" s="91">
        <f>F41/$D$61</f>
        <v>0</v>
      </c>
      <c r="F41" s="92">
        <f>E42*$D$41</f>
        <v>0</v>
      </c>
      <c r="G41" s="91">
        <f>H41/$D$61</f>
        <v>0</v>
      </c>
      <c r="H41" s="92">
        <f>G42*$D$41</f>
        <v>0</v>
      </c>
      <c r="I41" s="91">
        <f>J41/$D$61</f>
        <v>0</v>
      </c>
      <c r="J41" s="92">
        <f>I42*$D$41</f>
        <v>0</v>
      </c>
      <c r="K41" s="91">
        <f>L41/$D$61</f>
        <v>0</v>
      </c>
      <c r="L41" s="92">
        <f>K42*$D$41</f>
        <v>0</v>
      </c>
      <c r="M41" s="91">
        <f>N41/$D$61</f>
        <v>0</v>
      </c>
      <c r="N41" s="92">
        <f>M42*$D$41</f>
        <v>0</v>
      </c>
      <c r="O41" s="91">
        <f>P41/$D$61</f>
        <v>0</v>
      </c>
      <c r="P41" s="92">
        <f>O42*$D$41</f>
        <v>0</v>
      </c>
      <c r="Q41" s="91">
        <f>R41/$D$61</f>
        <v>0.002459356790330758</v>
      </c>
      <c r="R41" s="92">
        <f>Q42*$D$41</f>
        <v>1734.585</v>
      </c>
      <c r="S41" s="91">
        <f>T41/$D$61</f>
        <v>0.002459356790330758</v>
      </c>
      <c r="T41" s="92">
        <f>S42*$D$41</f>
        <v>1734.585</v>
      </c>
      <c r="U41" s="91">
        <f t="shared" si="0"/>
        <v>0.004918713580661516</v>
      </c>
      <c r="V41" s="93">
        <f>U42*D41</f>
        <v>3469.17</v>
      </c>
    </row>
    <row r="42" spans="1:22" ht="12.75">
      <c r="A42" s="163"/>
      <c r="B42" s="90"/>
      <c r="C42" s="170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90">
        <v>0.5</v>
      </c>
      <c r="R42" s="191"/>
      <c r="S42" s="190">
        <v>0.5</v>
      </c>
      <c r="T42" s="191"/>
      <c r="U42" s="189">
        <f t="shared" si="0"/>
        <v>1</v>
      </c>
      <c r="V42" s="189"/>
    </row>
    <row r="43" spans="1:22" ht="12.75">
      <c r="A43" s="163" t="s">
        <v>898</v>
      </c>
      <c r="B43" s="79" t="s">
        <v>342</v>
      </c>
      <c r="C43" s="170">
        <f>D43/D$61</f>
        <v>0.08107107384468219</v>
      </c>
      <c r="D43" s="171">
        <v>57179.45</v>
      </c>
      <c r="E43" s="91">
        <f>F43/$D$61</f>
        <v>0</v>
      </c>
      <c r="F43" s="92">
        <f>E44*$D$43</f>
        <v>0</v>
      </c>
      <c r="G43" s="91">
        <f>H43/$D$61</f>
        <v>0</v>
      </c>
      <c r="H43" s="92">
        <f>G44*$D$43</f>
        <v>0</v>
      </c>
      <c r="I43" s="91">
        <f>J43/$D$61</f>
        <v>0</v>
      </c>
      <c r="J43" s="92">
        <f>I44*$D$43</f>
        <v>0</v>
      </c>
      <c r="K43" s="91">
        <f>L43/$D$61</f>
        <v>0</v>
      </c>
      <c r="L43" s="92">
        <f>K44*$D$43</f>
        <v>0</v>
      </c>
      <c r="M43" s="91">
        <f>N43/$D$61</f>
        <v>0</v>
      </c>
      <c r="N43" s="92">
        <f>M44*$D$43</f>
        <v>0</v>
      </c>
      <c r="O43" s="91">
        <f>P43/$D$61</f>
        <v>0.016214214768936436</v>
      </c>
      <c r="P43" s="92">
        <f>O44*$D$43</f>
        <v>11435.89</v>
      </c>
      <c r="Q43" s="91">
        <f>R43/$D$61</f>
        <v>0.03242842953787287</v>
      </c>
      <c r="R43" s="92">
        <f>Q44*$D$43</f>
        <v>22871.78</v>
      </c>
      <c r="S43" s="91">
        <f>T43/$D$61</f>
        <v>0.03242842953787287</v>
      </c>
      <c r="T43" s="92">
        <f>S44*$D$43</f>
        <v>22871.78</v>
      </c>
      <c r="U43" s="91">
        <f t="shared" si="0"/>
        <v>0.08107107384468218</v>
      </c>
      <c r="V43" s="93">
        <f>U44*D43</f>
        <v>57179.45</v>
      </c>
    </row>
    <row r="44" spans="1:22" ht="12.75">
      <c r="A44" s="163"/>
      <c r="B44" s="80"/>
      <c r="C44" s="170"/>
      <c r="D44" s="171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>
        <v>0.2</v>
      </c>
      <c r="P44" s="172"/>
      <c r="Q44" s="190">
        <v>0.4</v>
      </c>
      <c r="R44" s="191"/>
      <c r="S44" s="190">
        <v>0.4</v>
      </c>
      <c r="T44" s="191"/>
      <c r="U44" s="189">
        <f t="shared" si="0"/>
        <v>1</v>
      </c>
      <c r="V44" s="189"/>
    </row>
    <row r="45" spans="1:22" ht="15.75" customHeight="1">
      <c r="A45" s="168" t="s">
        <v>899</v>
      </c>
      <c r="B45" s="79" t="s">
        <v>470</v>
      </c>
      <c r="C45" s="170">
        <f>D45/D$61</f>
        <v>0.0004262396857288172</v>
      </c>
      <c r="D45" s="164">
        <v>300.626964</v>
      </c>
      <c r="E45" s="91">
        <f>F45/$D$61</f>
        <v>0</v>
      </c>
      <c r="F45" s="92">
        <f>E46*$D$45</f>
        <v>0</v>
      </c>
      <c r="G45" s="91">
        <f>H45/$D$61</f>
        <v>0</v>
      </c>
      <c r="H45" s="92">
        <f>G46*$D$45</f>
        <v>0</v>
      </c>
      <c r="I45" s="91">
        <f>J45/$D$61</f>
        <v>0</v>
      </c>
      <c r="J45" s="92">
        <f>I46*$D$45</f>
        <v>0</v>
      </c>
      <c r="K45" s="91">
        <f>L45/$D$61</f>
        <v>0</v>
      </c>
      <c r="L45" s="92">
        <f>K46*$D$45</f>
        <v>0</v>
      </c>
      <c r="M45" s="91">
        <f>N45/$D$61</f>
        <v>0</v>
      </c>
      <c r="N45" s="92">
        <f>M46*$D$45</f>
        <v>0</v>
      </c>
      <c r="O45" s="91">
        <f>P45/$D$61</f>
        <v>8.524793714576344E-05</v>
      </c>
      <c r="P45" s="92">
        <f>O46*$D$45</f>
        <v>60.1253928</v>
      </c>
      <c r="Q45" s="91">
        <f>R45/$D$61</f>
        <v>0.00012787190571864515</v>
      </c>
      <c r="R45" s="92">
        <f>Q46*$D$45</f>
        <v>90.1880892</v>
      </c>
      <c r="S45" s="91">
        <f>T45/$D$61</f>
        <v>0.0002131198428644086</v>
      </c>
      <c r="T45" s="92">
        <f>S46*$D$45</f>
        <v>150.313482</v>
      </c>
      <c r="U45" s="91">
        <f>O45+M45+K45+I45+G45+E45+Q45+S45</f>
        <v>0.0004262396857288172</v>
      </c>
      <c r="V45" s="93">
        <f>U46*D45</f>
        <v>300.626964</v>
      </c>
    </row>
    <row r="46" spans="1:22" ht="12.75">
      <c r="A46" s="169"/>
      <c r="B46" s="80"/>
      <c r="C46" s="170"/>
      <c r="D46" s="165"/>
      <c r="E46" s="190"/>
      <c r="F46" s="191"/>
      <c r="G46" s="190"/>
      <c r="H46" s="191"/>
      <c r="I46" s="190"/>
      <c r="J46" s="191"/>
      <c r="K46" s="190"/>
      <c r="L46" s="191"/>
      <c r="M46" s="190"/>
      <c r="N46" s="191"/>
      <c r="O46" s="190">
        <v>0.2</v>
      </c>
      <c r="P46" s="191"/>
      <c r="Q46" s="190">
        <v>0.3</v>
      </c>
      <c r="R46" s="191"/>
      <c r="S46" s="190">
        <v>0.5</v>
      </c>
      <c r="T46" s="191"/>
      <c r="U46" s="189">
        <f>O46+M46+K46+I46+G46+E46+Q46+S46</f>
        <v>1</v>
      </c>
      <c r="V46" s="189"/>
    </row>
    <row r="47" spans="1:22" ht="12.75">
      <c r="A47" s="163" t="s">
        <v>900</v>
      </c>
      <c r="B47" s="90" t="s">
        <v>909</v>
      </c>
      <c r="C47" s="170">
        <f>D47/D$61</f>
        <v>0.013742005296664842</v>
      </c>
      <c r="D47" s="171">
        <v>9692.24</v>
      </c>
      <c r="E47" s="91">
        <f>F47/$D$61</f>
        <v>0</v>
      </c>
      <c r="F47" s="92">
        <f>E48*$D$47</f>
        <v>0</v>
      </c>
      <c r="G47" s="91">
        <f>H47/$D$61</f>
        <v>0</v>
      </c>
      <c r="H47" s="92">
        <f>G48*$D$47</f>
        <v>0</v>
      </c>
      <c r="I47" s="91">
        <f>J47/$D$61</f>
        <v>0</v>
      </c>
      <c r="J47" s="92">
        <f>I48*$D$47</f>
        <v>0</v>
      </c>
      <c r="K47" s="91">
        <f>L47/$D$61</f>
        <v>0</v>
      </c>
      <c r="L47" s="92">
        <f>K48*$D$47</f>
        <v>0</v>
      </c>
      <c r="M47" s="91">
        <f>N47/$D$61</f>
        <v>0</v>
      </c>
      <c r="N47" s="92">
        <f>M48*$D$47</f>
        <v>0</v>
      </c>
      <c r="O47" s="91">
        <f>P47/$D$61</f>
        <v>0</v>
      </c>
      <c r="P47" s="92">
        <f>O48*$D$47</f>
        <v>0</v>
      </c>
      <c r="Q47" s="91">
        <f>R47/$D$61</f>
        <v>0.0041226015889994526</v>
      </c>
      <c r="R47" s="92">
        <f>Q48*$D$47</f>
        <v>2907.672</v>
      </c>
      <c r="S47" s="91">
        <f>T47/$D$61</f>
        <v>0.009619403707665388</v>
      </c>
      <c r="T47" s="92">
        <f>S48*$D$47</f>
        <v>6784.567999999999</v>
      </c>
      <c r="U47" s="91">
        <f t="shared" si="0"/>
        <v>0.01374200529666484</v>
      </c>
      <c r="V47" s="93">
        <f>U48*D47</f>
        <v>9692.24</v>
      </c>
    </row>
    <row r="48" spans="1:22" ht="12.75">
      <c r="A48" s="163"/>
      <c r="B48" s="90"/>
      <c r="C48" s="170"/>
      <c r="D48" s="171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90">
        <v>0.3</v>
      </c>
      <c r="R48" s="191"/>
      <c r="S48" s="190">
        <v>0.7</v>
      </c>
      <c r="T48" s="191"/>
      <c r="U48" s="189">
        <f t="shared" si="0"/>
        <v>1</v>
      </c>
      <c r="V48" s="189"/>
    </row>
    <row r="49" spans="1:22" ht="15.75" customHeight="1">
      <c r="A49" s="168" t="s">
        <v>901</v>
      </c>
      <c r="B49" s="79" t="s">
        <v>911</v>
      </c>
      <c r="C49" s="166">
        <f>D49/D$61</f>
        <v>0.009345097842278735</v>
      </c>
      <c r="D49" s="164">
        <v>6591.1</v>
      </c>
      <c r="E49" s="91">
        <f>F49/$D$61</f>
        <v>0</v>
      </c>
      <c r="F49" s="92">
        <f>E50*$D$49</f>
        <v>0</v>
      </c>
      <c r="G49" s="91">
        <f>H49/$D$61</f>
        <v>0</v>
      </c>
      <c r="H49" s="92">
        <f>G50*$D$49</f>
        <v>0</v>
      </c>
      <c r="I49" s="91">
        <f>J49/$D$61</f>
        <v>0</v>
      </c>
      <c r="J49" s="92">
        <f>I50*$D$49</f>
        <v>0</v>
      </c>
      <c r="K49" s="91">
        <f>L49/$D$61</f>
        <v>0</v>
      </c>
      <c r="L49" s="92">
        <f>K50*$D$49</f>
        <v>0</v>
      </c>
      <c r="M49" s="91">
        <f>N49/$D$61</f>
        <v>0</v>
      </c>
      <c r="N49" s="92">
        <f>M50*$D$49</f>
        <v>0</v>
      </c>
      <c r="O49" s="91">
        <f>P49/$D$61</f>
        <v>0.0028035293526836205</v>
      </c>
      <c r="P49" s="92">
        <f>O50*$D$49</f>
        <v>1977.33</v>
      </c>
      <c r="Q49" s="91">
        <f>R49/$D$61</f>
        <v>0.003270784244797557</v>
      </c>
      <c r="R49" s="92">
        <f>Q50*$D$49</f>
        <v>2306.8849999999998</v>
      </c>
      <c r="S49" s="91">
        <f>T49/$D$61</f>
        <v>0.003270784244797557</v>
      </c>
      <c r="T49" s="92">
        <f>S50*$D$49</f>
        <v>2306.8849999999998</v>
      </c>
      <c r="U49" s="91">
        <f aca="true" t="shared" si="1" ref="U49:U56">O49+M49+K49+I49+G49+E49+Q49+S49</f>
        <v>0.009345097842278733</v>
      </c>
      <c r="V49" s="93">
        <f>U50*D49</f>
        <v>6591.099999999999</v>
      </c>
    </row>
    <row r="50" spans="1:22" ht="12.75">
      <c r="A50" s="169"/>
      <c r="B50" s="80"/>
      <c r="C50" s="167"/>
      <c r="D50" s="165"/>
      <c r="E50" s="190"/>
      <c r="F50" s="191"/>
      <c r="G50" s="190"/>
      <c r="H50" s="191"/>
      <c r="I50" s="190"/>
      <c r="J50" s="191"/>
      <c r="K50" s="190"/>
      <c r="L50" s="191"/>
      <c r="M50" s="190"/>
      <c r="N50" s="191"/>
      <c r="O50" s="190">
        <v>0.3</v>
      </c>
      <c r="P50" s="191"/>
      <c r="Q50" s="190">
        <v>0.35</v>
      </c>
      <c r="R50" s="191"/>
      <c r="S50" s="190">
        <v>0.35</v>
      </c>
      <c r="T50" s="191"/>
      <c r="U50" s="189">
        <f t="shared" si="1"/>
        <v>0.9999999999999999</v>
      </c>
      <c r="V50" s="189"/>
    </row>
    <row r="51" spans="1:22" ht="13.5" customHeight="1">
      <c r="A51" s="163" t="s">
        <v>902</v>
      </c>
      <c r="B51" s="98" t="s">
        <v>912</v>
      </c>
      <c r="C51" s="166">
        <f>D51/D$61</f>
        <v>0.0004207853222726833</v>
      </c>
      <c r="D51" s="164">
        <v>296.78</v>
      </c>
      <c r="E51" s="91">
        <f>F51/$D$61</f>
        <v>0</v>
      </c>
      <c r="F51" s="92">
        <f>E52*$D$51</f>
        <v>0</v>
      </c>
      <c r="G51" s="91">
        <f>H51/$D$61</f>
        <v>0</v>
      </c>
      <c r="H51" s="92">
        <f>G52*$D$51</f>
        <v>0</v>
      </c>
      <c r="I51" s="91">
        <f>J51/$D$61</f>
        <v>0</v>
      </c>
      <c r="J51" s="92">
        <f>I52*$D$51</f>
        <v>0</v>
      </c>
      <c r="K51" s="91">
        <f>L51/$D$61</f>
        <v>0</v>
      </c>
      <c r="L51" s="92">
        <f>K52*$D$51</f>
        <v>0</v>
      </c>
      <c r="M51" s="91">
        <f>N51/$D$61</f>
        <v>0</v>
      </c>
      <c r="N51" s="92">
        <f>M52*$D$51</f>
        <v>0</v>
      </c>
      <c r="O51" s="91">
        <f>P51/$D$61</f>
        <v>0</v>
      </c>
      <c r="P51" s="92">
        <f>O52*$D$51</f>
        <v>0</v>
      </c>
      <c r="Q51" s="91">
        <f>R51/$D$61</f>
        <v>0</v>
      </c>
      <c r="R51" s="92">
        <f>Q52*$D$51</f>
        <v>0</v>
      </c>
      <c r="S51" s="91">
        <f>T51/$D$61</f>
        <v>0.0004207853222726833</v>
      </c>
      <c r="T51" s="92">
        <f>S52*$D$51</f>
        <v>296.78</v>
      </c>
      <c r="U51" s="91">
        <f t="shared" si="1"/>
        <v>0.0004207853222726833</v>
      </c>
      <c r="V51" s="93">
        <f>U52*D51</f>
        <v>296.78</v>
      </c>
    </row>
    <row r="52" spans="1:22" ht="12.75">
      <c r="A52" s="163"/>
      <c r="B52" s="99"/>
      <c r="C52" s="167"/>
      <c r="D52" s="165"/>
      <c r="E52" s="190"/>
      <c r="F52" s="191"/>
      <c r="G52" s="190"/>
      <c r="H52" s="191"/>
      <c r="I52" s="190"/>
      <c r="J52" s="191"/>
      <c r="K52" s="190"/>
      <c r="L52" s="191"/>
      <c r="M52" s="190"/>
      <c r="N52" s="191"/>
      <c r="O52" s="190"/>
      <c r="P52" s="191"/>
      <c r="Q52" s="190"/>
      <c r="R52" s="191"/>
      <c r="S52" s="190">
        <v>1</v>
      </c>
      <c r="T52" s="191"/>
      <c r="U52" s="189">
        <f t="shared" si="1"/>
        <v>1</v>
      </c>
      <c r="V52" s="189"/>
    </row>
    <row r="53" spans="1:22" ht="16.5" customHeight="1">
      <c r="A53" s="168" t="s">
        <v>913</v>
      </c>
      <c r="B53" s="79" t="s">
        <v>615</v>
      </c>
      <c r="C53" s="166">
        <f>D53/D$61</f>
        <v>0.003682615933704946</v>
      </c>
      <c r="D53" s="164">
        <v>2597.35</v>
      </c>
      <c r="E53" s="91">
        <f>F53/$D$61</f>
        <v>0</v>
      </c>
      <c r="F53" s="92">
        <f>E54*$D$53</f>
        <v>0</v>
      </c>
      <c r="G53" s="91">
        <f>H53/$D$61</f>
        <v>0</v>
      </c>
      <c r="H53" s="92">
        <f>G54*$D$53</f>
        <v>0</v>
      </c>
      <c r="I53" s="91">
        <f>J53/$D$61</f>
        <v>0</v>
      </c>
      <c r="J53" s="92">
        <f>I54*$D$53</f>
        <v>0</v>
      </c>
      <c r="K53" s="91">
        <f>L53/$D$61</f>
        <v>0</v>
      </c>
      <c r="L53" s="92">
        <f>K54*$D$53</f>
        <v>0</v>
      </c>
      <c r="M53" s="91">
        <f>N53/$D$61</f>
        <v>0</v>
      </c>
      <c r="N53" s="92">
        <f>M54*$D$53</f>
        <v>0</v>
      </c>
      <c r="O53" s="91">
        <f>P53/$D$61</f>
        <v>0</v>
      </c>
      <c r="P53" s="92">
        <f>O54*$D$53</f>
        <v>0</v>
      </c>
      <c r="Q53" s="91">
        <f>R53/$D$61</f>
        <v>0.001841307966852473</v>
      </c>
      <c r="R53" s="92">
        <f>Q54*$D$53</f>
        <v>1298.675</v>
      </c>
      <c r="S53" s="91">
        <f>T53/$D$61</f>
        <v>0.001841307966852473</v>
      </c>
      <c r="T53" s="92">
        <f>S54*$D$53</f>
        <v>1298.675</v>
      </c>
      <c r="U53" s="91">
        <f t="shared" si="1"/>
        <v>0.003682615933704946</v>
      </c>
      <c r="V53" s="93">
        <f>U54*D53</f>
        <v>2597.35</v>
      </c>
    </row>
    <row r="54" spans="1:22" ht="12.75">
      <c r="A54" s="169"/>
      <c r="B54" s="80"/>
      <c r="C54" s="167"/>
      <c r="D54" s="165"/>
      <c r="E54" s="190"/>
      <c r="F54" s="191"/>
      <c r="G54" s="190"/>
      <c r="H54" s="191"/>
      <c r="I54" s="190"/>
      <c r="J54" s="191"/>
      <c r="K54" s="190"/>
      <c r="L54" s="191"/>
      <c r="M54" s="190"/>
      <c r="N54" s="191"/>
      <c r="O54" s="190"/>
      <c r="P54" s="191"/>
      <c r="Q54" s="190">
        <v>0.5</v>
      </c>
      <c r="R54" s="191"/>
      <c r="S54" s="190">
        <v>0.5</v>
      </c>
      <c r="T54" s="191"/>
      <c r="U54" s="189">
        <f t="shared" si="1"/>
        <v>1</v>
      </c>
      <c r="V54" s="189"/>
    </row>
    <row r="55" spans="1:22" ht="13.5" customHeight="1">
      <c r="A55" s="163" t="s">
        <v>914</v>
      </c>
      <c r="B55" s="79" t="s">
        <v>910</v>
      </c>
      <c r="C55" s="166">
        <f>D55/D$61</f>
        <v>0.018188225081762738</v>
      </c>
      <c r="D55" s="164">
        <v>12828.16</v>
      </c>
      <c r="E55" s="91">
        <f>F55/$D$61</f>
        <v>0.0022735281352203422</v>
      </c>
      <c r="F55" s="92">
        <f>E56*$D$55</f>
        <v>1603.52</v>
      </c>
      <c r="G55" s="91">
        <f>H55/$D$61</f>
        <v>0.0022735281352203422</v>
      </c>
      <c r="H55" s="92">
        <f>G56*$D$55</f>
        <v>1603.52</v>
      </c>
      <c r="I55" s="91">
        <f>J55/$D$61</f>
        <v>0.0022735281352203422</v>
      </c>
      <c r="J55" s="92">
        <f>I56*$D$55</f>
        <v>1603.52</v>
      </c>
      <c r="K55" s="91">
        <f>L55/$D$61</f>
        <v>0.0022735281352203422</v>
      </c>
      <c r="L55" s="92">
        <f>K56*$D$55</f>
        <v>1603.52</v>
      </c>
      <c r="M55" s="91">
        <f>N55/$D$61</f>
        <v>0.0022735281352203422</v>
      </c>
      <c r="N55" s="92">
        <f>M56*$D$55</f>
        <v>1603.52</v>
      </c>
      <c r="O55" s="91">
        <f>P55/$D$61</f>
        <v>0.0022735281352203422</v>
      </c>
      <c r="P55" s="92">
        <f>O56*$D$55</f>
        <v>1603.52</v>
      </c>
      <c r="Q55" s="91">
        <f>R55/$D$61</f>
        <v>0.0022735281352203422</v>
      </c>
      <c r="R55" s="92">
        <f>Q56*$D$55</f>
        <v>1603.52</v>
      </c>
      <c r="S55" s="91">
        <f>T55/$D$61</f>
        <v>0.0022735281352203422</v>
      </c>
      <c r="T55" s="92">
        <f>S56*$D$55</f>
        <v>1603.52</v>
      </c>
      <c r="U55" s="91">
        <f t="shared" si="1"/>
        <v>0.018188225081762738</v>
      </c>
      <c r="V55" s="93">
        <f>U56*D55</f>
        <v>12828.16</v>
      </c>
    </row>
    <row r="56" spans="1:22" ht="12.75">
      <c r="A56" s="163"/>
      <c r="B56" s="80"/>
      <c r="C56" s="167"/>
      <c r="D56" s="165"/>
      <c r="E56" s="193">
        <v>0.125</v>
      </c>
      <c r="F56" s="194"/>
      <c r="G56" s="193">
        <v>0.125</v>
      </c>
      <c r="H56" s="194"/>
      <c r="I56" s="193">
        <v>0.125</v>
      </c>
      <c r="J56" s="194"/>
      <c r="K56" s="193">
        <v>0.125</v>
      </c>
      <c r="L56" s="194"/>
      <c r="M56" s="193">
        <v>0.125</v>
      </c>
      <c r="N56" s="194"/>
      <c r="O56" s="193">
        <v>0.125</v>
      </c>
      <c r="P56" s="194"/>
      <c r="Q56" s="193">
        <v>0.125</v>
      </c>
      <c r="R56" s="194"/>
      <c r="S56" s="193">
        <v>0.125</v>
      </c>
      <c r="T56" s="194"/>
      <c r="U56" s="189">
        <f t="shared" si="1"/>
        <v>1</v>
      </c>
      <c r="V56" s="189"/>
    </row>
    <row r="57" spans="1:22" ht="12.75">
      <c r="A57" s="168" t="s">
        <v>915</v>
      </c>
      <c r="B57" s="90" t="s">
        <v>752</v>
      </c>
      <c r="C57" s="170">
        <f>D57/D$61</f>
        <v>0.003746503616910038</v>
      </c>
      <c r="D57" s="171">
        <v>2642.41</v>
      </c>
      <c r="E57" s="91">
        <f>F57/$D$61</f>
        <v>0</v>
      </c>
      <c r="F57" s="92">
        <f>E58*$D$57</f>
        <v>0</v>
      </c>
      <c r="G57" s="91">
        <f>H57/$D$61</f>
        <v>0</v>
      </c>
      <c r="H57" s="92">
        <f>G58*$D$57</f>
        <v>0</v>
      </c>
      <c r="I57" s="91">
        <f>J57/$D$61</f>
        <v>0</v>
      </c>
      <c r="J57" s="92">
        <f>I58*$D$57</f>
        <v>0</v>
      </c>
      <c r="K57" s="91">
        <f>L57/$D$61</f>
        <v>0</v>
      </c>
      <c r="L57" s="92">
        <f>K58*$D$57</f>
        <v>0</v>
      </c>
      <c r="M57" s="91">
        <f>N57/$D$61</f>
        <v>0</v>
      </c>
      <c r="N57" s="92">
        <f>M58*$D$57</f>
        <v>0</v>
      </c>
      <c r="O57" s="91">
        <f>P57/$D$61</f>
        <v>0</v>
      </c>
      <c r="P57" s="92">
        <f>O58*$D$57</f>
        <v>0</v>
      </c>
      <c r="Q57" s="91">
        <f>R57/$D$61</f>
        <v>0</v>
      </c>
      <c r="R57" s="92">
        <f>Q58*$D$57</f>
        <v>0</v>
      </c>
      <c r="S57" s="91">
        <f>T57/$D$61</f>
        <v>0.003746503616910038</v>
      </c>
      <c r="T57" s="92">
        <f>S58*$D$57</f>
        <v>2642.41</v>
      </c>
      <c r="U57" s="91">
        <f t="shared" si="0"/>
        <v>0.003746503616910038</v>
      </c>
      <c r="V57" s="93">
        <f>U58*D57</f>
        <v>2642.41</v>
      </c>
    </row>
    <row r="58" spans="1:22" ht="12.75">
      <c r="A58" s="169"/>
      <c r="B58" s="90"/>
      <c r="C58" s="170"/>
      <c r="D58" s="171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90"/>
      <c r="R58" s="191"/>
      <c r="S58" s="190">
        <v>1</v>
      </c>
      <c r="T58" s="191"/>
      <c r="U58" s="189">
        <f t="shared" si="0"/>
        <v>1</v>
      </c>
      <c r="V58" s="189"/>
    </row>
    <row r="59" spans="1:22" ht="12.75">
      <c r="A59" s="163" t="s">
        <v>916</v>
      </c>
      <c r="B59" s="90" t="s">
        <v>823</v>
      </c>
      <c r="C59" s="170">
        <f>D59/D$61</f>
        <v>0.3784935475342288</v>
      </c>
      <c r="D59" s="171">
        <v>266951.6</v>
      </c>
      <c r="E59" s="91">
        <f>F59/$D$61</f>
        <v>0.0473116934417786</v>
      </c>
      <c r="F59" s="92">
        <f>E60*$D$59</f>
        <v>33368.95</v>
      </c>
      <c r="G59" s="91">
        <f>H59/$D$61</f>
        <v>0.0473116934417786</v>
      </c>
      <c r="H59" s="92">
        <f>G60*$D$59</f>
        <v>33368.95</v>
      </c>
      <c r="I59" s="91">
        <f>J59/$D$61</f>
        <v>0.0473116934417786</v>
      </c>
      <c r="J59" s="92">
        <f>I60*$D$59</f>
        <v>33368.95</v>
      </c>
      <c r="K59" s="91">
        <f>L59/$D$61</f>
        <v>0.0473116934417786</v>
      </c>
      <c r="L59" s="92">
        <f>K60*$D$59</f>
        <v>33368.95</v>
      </c>
      <c r="M59" s="91">
        <f>N59/$D$61</f>
        <v>0.0473116934417786</v>
      </c>
      <c r="N59" s="92">
        <f>M60*$D$59</f>
        <v>33368.95</v>
      </c>
      <c r="O59" s="91">
        <f>P59/$D$61</f>
        <v>0.0473116934417786</v>
      </c>
      <c r="P59" s="92">
        <f>O60*$D$59</f>
        <v>33368.95</v>
      </c>
      <c r="Q59" s="91">
        <f>R59/$D$61</f>
        <v>0.0473116934417786</v>
      </c>
      <c r="R59" s="92">
        <f>Q60*$D$59</f>
        <v>33368.95</v>
      </c>
      <c r="S59" s="91">
        <f>T59/$D$61</f>
        <v>0.0473116934417786</v>
      </c>
      <c r="T59" s="92">
        <f>S60*$D$59</f>
        <v>33368.95</v>
      </c>
      <c r="U59" s="91">
        <f>O59+M59+K59+I59+G59+E59+Q59+S59</f>
        <v>0.3784935475342288</v>
      </c>
      <c r="V59" s="93">
        <f>U60*D59</f>
        <v>266951.6</v>
      </c>
    </row>
    <row r="60" spans="1:22" ht="12.75">
      <c r="A60" s="163"/>
      <c r="B60" s="90"/>
      <c r="C60" s="170"/>
      <c r="D60" s="171"/>
      <c r="E60" s="172">
        <v>0.125</v>
      </c>
      <c r="F60" s="172"/>
      <c r="G60" s="172">
        <v>0.125</v>
      </c>
      <c r="H60" s="172"/>
      <c r="I60" s="172">
        <v>0.125</v>
      </c>
      <c r="J60" s="172"/>
      <c r="K60" s="172">
        <v>0.125</v>
      </c>
      <c r="L60" s="172"/>
      <c r="M60" s="172">
        <v>0.125</v>
      </c>
      <c r="N60" s="172"/>
      <c r="O60" s="172">
        <v>0.125</v>
      </c>
      <c r="P60" s="172"/>
      <c r="Q60" s="172">
        <v>0.125</v>
      </c>
      <c r="R60" s="172"/>
      <c r="S60" s="172">
        <v>0.125</v>
      </c>
      <c r="T60" s="172"/>
      <c r="U60" s="189">
        <f>O60+M60+K60+I60+G60+E60+Q60+S60</f>
        <v>1</v>
      </c>
      <c r="V60" s="189"/>
    </row>
    <row r="61" spans="1:22" ht="12.75">
      <c r="A61" s="100"/>
      <c r="B61" s="100" t="s">
        <v>903</v>
      </c>
      <c r="C61" s="101">
        <f>SUM(C13:C60)</f>
        <v>1</v>
      </c>
      <c r="D61" s="102">
        <f>SUM(D13:D60)</f>
        <v>705300.2666468399</v>
      </c>
      <c r="E61" s="195">
        <f>SUM(F13:F59)</f>
        <v>34972.469999999994</v>
      </c>
      <c r="F61" s="196"/>
      <c r="G61" s="192">
        <f>SUM(H13:H59)</f>
        <v>43708.166475</v>
      </c>
      <c r="H61" s="192"/>
      <c r="I61" s="192">
        <f>SUM(J13:J59)</f>
        <v>48437.82365</v>
      </c>
      <c r="J61" s="192"/>
      <c r="K61" s="192">
        <f>SUM(L13:L59)</f>
        <v>66249.76719666799</v>
      </c>
      <c r="L61" s="192"/>
      <c r="M61" s="192">
        <f>SUM(N13:N59)-0.01</f>
        <v>105037.97564945201</v>
      </c>
      <c r="N61" s="192"/>
      <c r="O61" s="192">
        <f>SUM(P13:P59)</f>
        <v>137530.282939952</v>
      </c>
      <c r="P61" s="192"/>
      <c r="Q61" s="192">
        <f>SUM(R13:R59)</f>
        <v>153072.654253768</v>
      </c>
      <c r="R61" s="192"/>
      <c r="S61" s="192">
        <f>SUM(T13:T59)</f>
        <v>116291.116482</v>
      </c>
      <c r="T61" s="192"/>
      <c r="U61" s="192">
        <f>SUM(V13:V59)</f>
        <v>705300.2666468399</v>
      </c>
      <c r="V61" s="192"/>
    </row>
    <row r="65" ht="12.75">
      <c r="H65" s="81"/>
    </row>
  </sheetData>
  <sheetProtection/>
  <mergeCells count="303">
    <mergeCell ref="U54:V54"/>
    <mergeCell ref="S54:T54"/>
    <mergeCell ref="Q54:R54"/>
    <mergeCell ref="O54:P54"/>
    <mergeCell ref="M54:N54"/>
    <mergeCell ref="I50:J50"/>
    <mergeCell ref="U52:V52"/>
    <mergeCell ref="S52:T52"/>
    <mergeCell ref="Q52:R52"/>
    <mergeCell ref="O52:P52"/>
    <mergeCell ref="G50:H50"/>
    <mergeCell ref="E50:F50"/>
    <mergeCell ref="I52:J52"/>
    <mergeCell ref="E54:F54"/>
    <mergeCell ref="E61:F61"/>
    <mergeCell ref="G52:H52"/>
    <mergeCell ref="E52:F52"/>
    <mergeCell ref="E60:F60"/>
    <mergeCell ref="G60:H60"/>
    <mergeCell ref="M52:N52"/>
    <mergeCell ref="K52:L52"/>
    <mergeCell ref="U50:V50"/>
    <mergeCell ref="S50:T50"/>
    <mergeCell ref="Q50:R50"/>
    <mergeCell ref="O50:P50"/>
    <mergeCell ref="M50:N50"/>
    <mergeCell ref="K50:L50"/>
    <mergeCell ref="U56:V56"/>
    <mergeCell ref="G56:H56"/>
    <mergeCell ref="E56:F56"/>
    <mergeCell ref="M56:N56"/>
    <mergeCell ref="K56:L56"/>
    <mergeCell ref="I56:J56"/>
    <mergeCell ref="O56:P56"/>
    <mergeCell ref="Q56:R56"/>
    <mergeCell ref="S56:T56"/>
    <mergeCell ref="U60:V60"/>
    <mergeCell ref="E46:F46"/>
    <mergeCell ref="I46:J46"/>
    <mergeCell ref="G46:H46"/>
    <mergeCell ref="S46:T46"/>
    <mergeCell ref="Q46:R46"/>
    <mergeCell ref="O46:P46"/>
    <mergeCell ref="M46:N46"/>
    <mergeCell ref="K46:L46"/>
    <mergeCell ref="U46:V46"/>
    <mergeCell ref="O61:P61"/>
    <mergeCell ref="Q61:R61"/>
    <mergeCell ref="S61:T61"/>
    <mergeCell ref="U61:V61"/>
    <mergeCell ref="O58:P58"/>
    <mergeCell ref="Q58:R58"/>
    <mergeCell ref="S58:T58"/>
    <mergeCell ref="U58:V58"/>
    <mergeCell ref="Q60:R60"/>
    <mergeCell ref="S60:T60"/>
    <mergeCell ref="K58:L58"/>
    <mergeCell ref="M58:N58"/>
    <mergeCell ref="I48:J48"/>
    <mergeCell ref="G61:H61"/>
    <mergeCell ref="I61:J61"/>
    <mergeCell ref="K61:L61"/>
    <mergeCell ref="M61:N61"/>
    <mergeCell ref="K54:L54"/>
    <mergeCell ref="I54:J54"/>
    <mergeCell ref="G54:H54"/>
    <mergeCell ref="S48:T48"/>
    <mergeCell ref="O44:P44"/>
    <mergeCell ref="Q44:R44"/>
    <mergeCell ref="S44:T44"/>
    <mergeCell ref="U48:V48"/>
    <mergeCell ref="A57:A58"/>
    <mergeCell ref="C57:C58"/>
    <mergeCell ref="D57:D58"/>
    <mergeCell ref="E58:F58"/>
    <mergeCell ref="G58:H58"/>
    <mergeCell ref="C45:C46"/>
    <mergeCell ref="A45:A46"/>
    <mergeCell ref="K48:L48"/>
    <mergeCell ref="M48:N48"/>
    <mergeCell ref="O48:P48"/>
    <mergeCell ref="Q48:R48"/>
    <mergeCell ref="K44:L44"/>
    <mergeCell ref="M44:N44"/>
    <mergeCell ref="I42:J42"/>
    <mergeCell ref="U44:V44"/>
    <mergeCell ref="A47:A48"/>
    <mergeCell ref="C47:C48"/>
    <mergeCell ref="D47:D48"/>
    <mergeCell ref="E48:F48"/>
    <mergeCell ref="G48:H48"/>
    <mergeCell ref="D45:D46"/>
    <mergeCell ref="A43:A44"/>
    <mergeCell ref="C43:C44"/>
    <mergeCell ref="D43:D44"/>
    <mergeCell ref="E44:F44"/>
    <mergeCell ref="G44:H44"/>
    <mergeCell ref="I44:J44"/>
    <mergeCell ref="A41:A42"/>
    <mergeCell ref="C41:C42"/>
    <mergeCell ref="D41:D42"/>
    <mergeCell ref="E42:F42"/>
    <mergeCell ref="G42:H42"/>
    <mergeCell ref="U42:V42"/>
    <mergeCell ref="Q40:R40"/>
    <mergeCell ref="S40:T40"/>
    <mergeCell ref="U40:V40"/>
    <mergeCell ref="K42:L42"/>
    <mergeCell ref="M42:N42"/>
    <mergeCell ref="O42:P42"/>
    <mergeCell ref="Q42:R42"/>
    <mergeCell ref="S42:T42"/>
    <mergeCell ref="A39:A40"/>
    <mergeCell ref="C39:C40"/>
    <mergeCell ref="D39:D40"/>
    <mergeCell ref="G40:H40"/>
    <mergeCell ref="I40:J40"/>
    <mergeCell ref="O36:P36"/>
    <mergeCell ref="K40:L40"/>
    <mergeCell ref="M40:N40"/>
    <mergeCell ref="O40:P40"/>
    <mergeCell ref="A37:A38"/>
    <mergeCell ref="C37:C38"/>
    <mergeCell ref="D37:D38"/>
    <mergeCell ref="Q38:R38"/>
    <mergeCell ref="S38:T38"/>
    <mergeCell ref="U38:V38"/>
    <mergeCell ref="I36:J36"/>
    <mergeCell ref="K36:L36"/>
    <mergeCell ref="M36:N36"/>
    <mergeCell ref="I34:J34"/>
    <mergeCell ref="Q36:R36"/>
    <mergeCell ref="U36:V36"/>
    <mergeCell ref="S34:T34"/>
    <mergeCell ref="O32:P32"/>
    <mergeCell ref="Q32:R32"/>
    <mergeCell ref="S32:T32"/>
    <mergeCell ref="U34:V34"/>
    <mergeCell ref="A35:A36"/>
    <mergeCell ref="C35:C36"/>
    <mergeCell ref="D35:D36"/>
    <mergeCell ref="E36:F36"/>
    <mergeCell ref="G36:H36"/>
    <mergeCell ref="U32:V32"/>
    <mergeCell ref="A33:A34"/>
    <mergeCell ref="C33:C34"/>
    <mergeCell ref="D33:D34"/>
    <mergeCell ref="E34:F34"/>
    <mergeCell ref="G34:H34"/>
    <mergeCell ref="K34:L34"/>
    <mergeCell ref="M34:N34"/>
    <mergeCell ref="O34:P34"/>
    <mergeCell ref="Q34:R34"/>
    <mergeCell ref="U30:V30"/>
    <mergeCell ref="A31:A32"/>
    <mergeCell ref="C31:C32"/>
    <mergeCell ref="D31:D32"/>
    <mergeCell ref="E32:F32"/>
    <mergeCell ref="G32:H32"/>
    <mergeCell ref="I32:J32"/>
    <mergeCell ref="K32:L32"/>
    <mergeCell ref="M32:N32"/>
    <mergeCell ref="I30:J30"/>
    <mergeCell ref="K30:L30"/>
    <mergeCell ref="M30:N30"/>
    <mergeCell ref="O30:P30"/>
    <mergeCell ref="Q30:R30"/>
    <mergeCell ref="S30:T30"/>
    <mergeCell ref="O28:P28"/>
    <mergeCell ref="Q28:R28"/>
    <mergeCell ref="S28:T28"/>
    <mergeCell ref="I28:J28"/>
    <mergeCell ref="K28:L28"/>
    <mergeCell ref="M28:N28"/>
    <mergeCell ref="I26:J26"/>
    <mergeCell ref="U28:V28"/>
    <mergeCell ref="A29:A30"/>
    <mergeCell ref="C29:C30"/>
    <mergeCell ref="D29:D30"/>
    <mergeCell ref="E30:F30"/>
    <mergeCell ref="G30:H30"/>
    <mergeCell ref="S26:T26"/>
    <mergeCell ref="O24:P24"/>
    <mergeCell ref="Q24:R24"/>
    <mergeCell ref="S24:T24"/>
    <mergeCell ref="U26:V26"/>
    <mergeCell ref="A27:A28"/>
    <mergeCell ref="C27:C28"/>
    <mergeCell ref="D27:D28"/>
    <mergeCell ref="E28:F28"/>
    <mergeCell ref="G28:H28"/>
    <mergeCell ref="U24:V24"/>
    <mergeCell ref="A25:A26"/>
    <mergeCell ref="C25:C26"/>
    <mergeCell ref="D25:D26"/>
    <mergeCell ref="E26:F26"/>
    <mergeCell ref="G26:H26"/>
    <mergeCell ref="K26:L26"/>
    <mergeCell ref="M26:N26"/>
    <mergeCell ref="O26:P26"/>
    <mergeCell ref="Q26:R26"/>
    <mergeCell ref="U22:V22"/>
    <mergeCell ref="A23:A24"/>
    <mergeCell ref="C23:C24"/>
    <mergeCell ref="D23:D24"/>
    <mergeCell ref="E24:F24"/>
    <mergeCell ref="G24:H24"/>
    <mergeCell ref="I24:J24"/>
    <mergeCell ref="K24:L24"/>
    <mergeCell ref="M24:N24"/>
    <mergeCell ref="I22:J22"/>
    <mergeCell ref="O22:P22"/>
    <mergeCell ref="Q22:R22"/>
    <mergeCell ref="S22:T22"/>
    <mergeCell ref="O20:P20"/>
    <mergeCell ref="Q20:R20"/>
    <mergeCell ref="S20:T20"/>
    <mergeCell ref="I20:J20"/>
    <mergeCell ref="K20:L20"/>
    <mergeCell ref="U20:V20"/>
    <mergeCell ref="A21:A22"/>
    <mergeCell ref="C21:C22"/>
    <mergeCell ref="D21:D22"/>
    <mergeCell ref="E22:F22"/>
    <mergeCell ref="G22:H22"/>
    <mergeCell ref="K22:L22"/>
    <mergeCell ref="M22:N22"/>
    <mergeCell ref="A19:A20"/>
    <mergeCell ref="C19:C20"/>
    <mergeCell ref="D19:D20"/>
    <mergeCell ref="E20:F20"/>
    <mergeCell ref="G20:H20"/>
    <mergeCell ref="G18:H18"/>
    <mergeCell ref="M20:N20"/>
    <mergeCell ref="O16:P16"/>
    <mergeCell ref="O18:P18"/>
    <mergeCell ref="Q18:R18"/>
    <mergeCell ref="Q16:R16"/>
    <mergeCell ref="S16:T16"/>
    <mergeCell ref="S18:T18"/>
    <mergeCell ref="M18:N18"/>
    <mergeCell ref="U18:V18"/>
    <mergeCell ref="U16:V16"/>
    <mergeCell ref="A17:A18"/>
    <mergeCell ref="C17:C18"/>
    <mergeCell ref="D17:D18"/>
    <mergeCell ref="E18:F18"/>
    <mergeCell ref="I18:J18"/>
    <mergeCell ref="K18:L18"/>
    <mergeCell ref="U14:V14"/>
    <mergeCell ref="A15:A16"/>
    <mergeCell ref="C15:C16"/>
    <mergeCell ref="D15:D16"/>
    <mergeCell ref="E16:F16"/>
    <mergeCell ref="G16:H16"/>
    <mergeCell ref="I16:J16"/>
    <mergeCell ref="K16:L16"/>
    <mergeCell ref="M16:N16"/>
    <mergeCell ref="A13:A14"/>
    <mergeCell ref="C13:C14"/>
    <mergeCell ref="D13:D14"/>
    <mergeCell ref="E14:F14"/>
    <mergeCell ref="G14:H14"/>
    <mergeCell ref="I14:J14"/>
    <mergeCell ref="K14:L14"/>
    <mergeCell ref="M14:N14"/>
    <mergeCell ref="O11:P11"/>
    <mergeCell ref="Q11:R11"/>
    <mergeCell ref="S11:T11"/>
    <mergeCell ref="M11:N11"/>
    <mergeCell ref="O14:P14"/>
    <mergeCell ref="Q14:R14"/>
    <mergeCell ref="S14:T14"/>
    <mergeCell ref="U11:V11"/>
    <mergeCell ref="A1:V2"/>
    <mergeCell ref="F3:V7"/>
    <mergeCell ref="A4:B4"/>
    <mergeCell ref="A8:V9"/>
    <mergeCell ref="E11:F11"/>
    <mergeCell ref="G11:H11"/>
    <mergeCell ref="I11:J11"/>
    <mergeCell ref="K11:L11"/>
    <mergeCell ref="B3:E3"/>
    <mergeCell ref="A53:A54"/>
    <mergeCell ref="I60:J60"/>
    <mergeCell ref="K60:L60"/>
    <mergeCell ref="M60:N60"/>
    <mergeCell ref="O60:P60"/>
    <mergeCell ref="A55:A56"/>
    <mergeCell ref="C55:C56"/>
    <mergeCell ref="D55:D56"/>
    <mergeCell ref="A59:A60"/>
    <mergeCell ref="I58:J58"/>
    <mergeCell ref="A51:A52"/>
    <mergeCell ref="D49:D50"/>
    <mergeCell ref="C49:C50"/>
    <mergeCell ref="A49:A50"/>
    <mergeCell ref="C59:C60"/>
    <mergeCell ref="D59:D60"/>
    <mergeCell ref="D53:D54"/>
    <mergeCell ref="C53:C54"/>
    <mergeCell ref="D51:D52"/>
    <mergeCell ref="C51:C52"/>
  </mergeCells>
  <conditionalFormatting sqref="D4:E6">
    <cfRule type="cellIs" priority="1" dxfId="0" operator="equal" stopIfTrue="1">
      <formula>0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B24" sqref="B24:C24"/>
    </sheetView>
  </sheetViews>
  <sheetFormatPr defaultColWidth="9.140625" defaultRowHeight="12.75"/>
  <cols>
    <col min="3" max="3" width="59.7109375" style="0" customWidth="1"/>
  </cols>
  <sheetData>
    <row r="1" spans="2:7" ht="18.75">
      <c r="B1" s="118"/>
      <c r="C1" s="118"/>
      <c r="D1" s="118"/>
      <c r="E1" s="118"/>
      <c r="F1" s="118"/>
      <c r="G1" s="118"/>
    </row>
    <row r="2" spans="2:7" ht="19.5" thickBot="1">
      <c r="B2" s="231"/>
      <c r="C2" s="231"/>
      <c r="D2" s="231"/>
      <c r="E2" s="231"/>
      <c r="F2" s="231"/>
      <c r="G2" s="231"/>
    </row>
    <row r="3" spans="2:7" ht="27.75" thickBot="1">
      <c r="B3" s="232" t="s">
        <v>868</v>
      </c>
      <c r="C3" s="233"/>
      <c r="D3" s="233"/>
      <c r="E3" s="233"/>
      <c r="F3" s="233"/>
      <c r="G3" s="234"/>
    </row>
    <row r="4" spans="2:7" ht="18.75">
      <c r="B4" s="235" t="s">
        <v>921</v>
      </c>
      <c r="C4" s="236"/>
      <c r="D4" s="236"/>
      <c r="E4" s="236"/>
      <c r="F4" s="236"/>
      <c r="G4" s="237"/>
    </row>
    <row r="5" spans="2:7" ht="16.5">
      <c r="B5" s="112" t="s">
        <v>12</v>
      </c>
      <c r="C5" s="113"/>
      <c r="D5" s="113"/>
      <c r="E5" s="113"/>
      <c r="F5" s="113"/>
      <c r="G5" s="114"/>
    </row>
    <row r="6" spans="2:7" ht="36" customHeight="1">
      <c r="B6" s="238" t="s">
        <v>13</v>
      </c>
      <c r="C6" s="239"/>
      <c r="D6" s="221" t="s">
        <v>941</v>
      </c>
      <c r="E6" s="221"/>
      <c r="F6" s="221"/>
      <c r="G6" s="103"/>
    </row>
    <row r="7" spans="2:7" ht="10.5" customHeight="1">
      <c r="B7" s="220"/>
      <c r="C7" s="221"/>
      <c r="D7" s="221"/>
      <c r="E7" s="221"/>
      <c r="F7" s="221"/>
      <c r="G7" s="104"/>
    </row>
    <row r="8" spans="2:7" ht="18">
      <c r="B8" s="222" t="s">
        <v>922</v>
      </c>
      <c r="C8" s="223"/>
      <c r="D8" s="223"/>
      <c r="E8" s="223"/>
      <c r="F8" s="223"/>
      <c r="G8" s="224"/>
    </row>
    <row r="9" spans="2:7" ht="18">
      <c r="B9" s="105" t="s">
        <v>9</v>
      </c>
      <c r="C9" s="106" t="s">
        <v>923</v>
      </c>
      <c r="D9" s="225" t="s">
        <v>924</v>
      </c>
      <c r="E9" s="225"/>
      <c r="F9" s="225"/>
      <c r="G9" s="226"/>
    </row>
    <row r="10" spans="2:7" ht="15.75">
      <c r="B10" s="227"/>
      <c r="C10" s="228"/>
      <c r="D10" s="229"/>
      <c r="E10" s="229"/>
      <c r="F10" s="229"/>
      <c r="G10" s="230"/>
    </row>
    <row r="11" spans="2:7" ht="15.75">
      <c r="B11" s="201" t="s">
        <v>925</v>
      </c>
      <c r="C11" s="202"/>
      <c r="D11" s="217">
        <f>SUM(D12:G14)</f>
        <v>5</v>
      </c>
      <c r="E11" s="217"/>
      <c r="F11" s="217"/>
      <c r="G11" s="218"/>
    </row>
    <row r="12" spans="2:7" ht="15">
      <c r="B12" s="205" t="s">
        <v>926</v>
      </c>
      <c r="C12" s="206"/>
      <c r="D12" s="207">
        <v>0.33</v>
      </c>
      <c r="E12" s="207"/>
      <c r="F12" s="207"/>
      <c r="G12" s="208"/>
    </row>
    <row r="13" spans="2:7" ht="15">
      <c r="B13" s="205" t="s">
        <v>927</v>
      </c>
      <c r="C13" s="206"/>
      <c r="D13" s="207">
        <v>1.27</v>
      </c>
      <c r="E13" s="207"/>
      <c r="F13" s="207"/>
      <c r="G13" s="208"/>
    </row>
    <row r="14" spans="2:7" ht="15">
      <c r="B14" s="205" t="s">
        <v>928</v>
      </c>
      <c r="C14" s="206"/>
      <c r="D14" s="207">
        <v>3.4</v>
      </c>
      <c r="E14" s="207"/>
      <c r="F14" s="207"/>
      <c r="G14" s="208"/>
    </row>
    <row r="15" spans="2:7" ht="6.75" customHeight="1">
      <c r="B15" s="197"/>
      <c r="C15" s="198"/>
      <c r="D15" s="199"/>
      <c r="E15" s="199"/>
      <c r="F15" s="199"/>
      <c r="G15" s="200"/>
    </row>
    <row r="16" spans="2:7" ht="15.75">
      <c r="B16" s="201" t="s">
        <v>929</v>
      </c>
      <c r="C16" s="202"/>
      <c r="D16" s="217">
        <f>D17</f>
        <v>8.68</v>
      </c>
      <c r="E16" s="217"/>
      <c r="F16" s="217"/>
      <c r="G16" s="218"/>
    </row>
    <row r="17" spans="2:7" ht="15.75">
      <c r="B17" s="209" t="s">
        <v>930</v>
      </c>
      <c r="C17" s="219"/>
      <c r="D17" s="211">
        <v>8.68</v>
      </c>
      <c r="E17" s="212"/>
      <c r="F17" s="212"/>
      <c r="G17" s="213"/>
    </row>
    <row r="18" spans="2:7" ht="6.75" customHeight="1">
      <c r="B18" s="197"/>
      <c r="C18" s="198"/>
      <c r="D18" s="214"/>
      <c r="E18" s="215"/>
      <c r="F18" s="215"/>
      <c r="G18" s="216"/>
    </row>
    <row r="19" spans="2:7" ht="15.75">
      <c r="B19" s="201" t="s">
        <v>931</v>
      </c>
      <c r="C19" s="202"/>
      <c r="D19" s="217">
        <v>0.61</v>
      </c>
      <c r="E19" s="217"/>
      <c r="F19" s="217"/>
      <c r="G19" s="218"/>
    </row>
    <row r="20" spans="2:7" ht="6.75" customHeight="1">
      <c r="B20" s="197"/>
      <c r="C20" s="198"/>
      <c r="D20" s="214"/>
      <c r="E20" s="215"/>
      <c r="F20" s="215"/>
      <c r="G20" s="216"/>
    </row>
    <row r="21" spans="2:7" ht="15.75">
      <c r="B21" s="201" t="s">
        <v>932</v>
      </c>
      <c r="C21" s="202"/>
      <c r="D21" s="217">
        <f>SUM(D22:G25)</f>
        <v>8.15</v>
      </c>
      <c r="E21" s="217"/>
      <c r="F21" s="217"/>
      <c r="G21" s="218"/>
    </row>
    <row r="22" spans="2:7" ht="15">
      <c r="B22" s="205" t="s">
        <v>933</v>
      </c>
      <c r="C22" s="206"/>
      <c r="D22" s="207">
        <v>3</v>
      </c>
      <c r="E22" s="207"/>
      <c r="F22" s="207"/>
      <c r="G22" s="208"/>
    </row>
    <row r="23" spans="2:7" ht="15">
      <c r="B23" s="205" t="s">
        <v>934</v>
      </c>
      <c r="C23" s="206"/>
      <c r="D23" s="207">
        <v>0.65</v>
      </c>
      <c r="E23" s="207"/>
      <c r="F23" s="207"/>
      <c r="G23" s="208"/>
    </row>
    <row r="24" spans="2:7" ht="15">
      <c r="B24" s="205" t="s">
        <v>935</v>
      </c>
      <c r="C24" s="206"/>
      <c r="D24" s="207">
        <v>2.5</v>
      </c>
      <c r="E24" s="207"/>
      <c r="F24" s="207"/>
      <c r="G24" s="208"/>
    </row>
    <row r="25" spans="2:7" ht="15">
      <c r="B25" s="209" t="s">
        <v>936</v>
      </c>
      <c r="C25" s="210"/>
      <c r="D25" s="211">
        <v>2</v>
      </c>
      <c r="E25" s="212"/>
      <c r="F25" s="212"/>
      <c r="G25" s="213"/>
    </row>
    <row r="26" spans="2:7" ht="6.75" customHeight="1">
      <c r="B26" s="197"/>
      <c r="C26" s="198"/>
      <c r="D26" s="199"/>
      <c r="E26" s="199"/>
      <c r="F26" s="199"/>
      <c r="G26" s="200"/>
    </row>
    <row r="27" spans="2:8" ht="15.75">
      <c r="B27" s="201" t="s">
        <v>937</v>
      </c>
      <c r="C27" s="202"/>
      <c r="D27" s="203">
        <f>(((1+D11/100)*(1+D16/100)*(1+D19/100)/(1-D21/100))-1)*100</f>
        <v>24.99738203592814</v>
      </c>
      <c r="E27" s="203"/>
      <c r="F27" s="203"/>
      <c r="G27" s="204"/>
      <c r="H27" s="107"/>
    </row>
    <row r="28" spans="2:7" ht="17.25" customHeight="1" thickBot="1">
      <c r="B28" s="108" t="s">
        <v>938</v>
      </c>
      <c r="C28" s="109" t="s">
        <v>939</v>
      </c>
      <c r="D28" s="110"/>
      <c r="E28" s="110"/>
      <c r="F28" s="110"/>
      <c r="G28" s="111"/>
    </row>
    <row r="29" ht="12.75">
      <c r="C29" s="107" t="s">
        <v>940</v>
      </c>
    </row>
  </sheetData>
  <sheetProtection/>
  <mergeCells count="46">
    <mergeCell ref="B1:G1"/>
    <mergeCell ref="B2:G2"/>
    <mergeCell ref="B3:G3"/>
    <mergeCell ref="B4:G4"/>
    <mergeCell ref="B6:C6"/>
    <mergeCell ref="D6:F6"/>
    <mergeCell ref="B7:C7"/>
    <mergeCell ref="D7:F7"/>
    <mergeCell ref="B8:G8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6:C26"/>
    <mergeCell ref="D26:G26"/>
    <mergeCell ref="B27:C27"/>
    <mergeCell ref="D27:G27"/>
    <mergeCell ref="B23:C23"/>
    <mergeCell ref="D23:G23"/>
    <mergeCell ref="B24:C24"/>
    <mergeCell ref="D24:G24"/>
    <mergeCell ref="B25:C25"/>
    <mergeCell ref="D25:G2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Planejamento4</cp:lastModifiedBy>
  <cp:lastPrinted>2016-04-06T17:53:38Z</cp:lastPrinted>
  <dcterms:created xsi:type="dcterms:W3CDTF">2001-01-11T11:49:53Z</dcterms:created>
  <dcterms:modified xsi:type="dcterms:W3CDTF">2016-04-20T18:24:27Z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